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210" windowHeight="6570" firstSheet="1" activeTab="12"/>
  </bookViews>
  <sheets>
    <sheet name="SELP" sheetId="1" r:id="rId1"/>
    <sheet name="SERP" sheetId="2" r:id="rId2"/>
    <sheet name="SLP2" sheetId="3" r:id="rId3"/>
    <sheet name="SRP2" sheetId="4" r:id="rId4"/>
    <sheet name="SLP3" sheetId="5" r:id="rId5"/>
    <sheet name="SRP3" sheetId="6" r:id="rId6"/>
    <sheet name="SLP5" sheetId="7" r:id="rId7"/>
    <sheet name="SRP5" sheetId="8" r:id="rId8"/>
    <sheet name="SRP6" sheetId="9" r:id="rId9"/>
    <sheet name="HLP" sheetId="10" r:id="rId10"/>
    <sheet name="HRP" sheetId="11" r:id="rId11"/>
    <sheet name="HDP" sheetId="12" r:id="rId12"/>
    <sheet name="ELP" sheetId="13" r:id="rId13"/>
    <sheet name="ERP" sheetId="14" r:id="rId14"/>
    <sheet name="RRP" sheetId="15" r:id="rId15"/>
    <sheet name="RLP" sheetId="16" r:id="rId16"/>
    <sheet name="EXTRA (7)" sheetId="17" r:id="rId1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<sst xmlns="http://schemas.openxmlformats.org/spreadsheetml/2006/main" count="1458" uniqueCount="202">
  <si>
    <t>A</t>
  </si>
  <si>
    <t>B</t>
  </si>
  <si>
    <t>C</t>
  </si>
  <si>
    <t>Brk. Trip (A)</t>
  </si>
  <si>
    <t>Ckt. #</t>
  </si>
  <si>
    <t>Description</t>
  </si>
  <si>
    <t>Voltage:</t>
  </si>
  <si>
    <t>Total Load on Phase A:</t>
  </si>
  <si>
    <t>Total Load on Phase B:</t>
  </si>
  <si>
    <t>Total Load on Phase C:</t>
  </si>
  <si>
    <t>Total Load on Panel:</t>
  </si>
  <si>
    <t>(#, size wire &amp; conduit)</t>
  </si>
  <si>
    <t>Feeder:</t>
  </si>
  <si>
    <t>kVA Demand</t>
  </si>
  <si>
    <t>DHWH - 1</t>
  </si>
  <si>
    <t>LTG. - GROUND</t>
  </si>
  <si>
    <t>LTG. - BASEMENT</t>
  </si>
  <si>
    <t>LTG. - 2ND FLOOR</t>
  </si>
  <si>
    <t>LTG. - APARTMENT</t>
  </si>
  <si>
    <t>LTG. - OFFICE</t>
  </si>
  <si>
    <t>CH - 5K</t>
  </si>
  <si>
    <t>LOAD (KVA)</t>
  </si>
  <si>
    <t>KVA</t>
  </si>
  <si>
    <t>LTG. - 3ND FLOOR</t>
  </si>
  <si>
    <t>LTG. - STAIRWELL 1</t>
  </si>
  <si>
    <t>LTG. - STAIRWELL 2</t>
  </si>
  <si>
    <t>XFMR 'ST - E'</t>
  </si>
  <si>
    <t>LTG. - LOBBY</t>
  </si>
  <si>
    <t>SPARE</t>
  </si>
  <si>
    <t>SPACE</t>
  </si>
  <si>
    <t>SECURITY PANEL</t>
  </si>
  <si>
    <t>XFMR 'ST - 2'</t>
  </si>
  <si>
    <t>LTG. - BLDG. PERIMETER</t>
  </si>
  <si>
    <t>LTG. - BASMENT</t>
  </si>
  <si>
    <t>WH - 2K</t>
  </si>
  <si>
    <t>RECEPT. - BSMT.</t>
  </si>
  <si>
    <t>RECEPT. - OFFICE</t>
  </si>
  <si>
    <t>AC - G</t>
  </si>
  <si>
    <t>WH - 3K</t>
  </si>
  <si>
    <t>AC - 2</t>
  </si>
  <si>
    <t>ELEV - 1 CAB POWER</t>
  </si>
  <si>
    <t>RECEPT. - APARTMENT</t>
  </si>
  <si>
    <t>MICROWAVE</t>
  </si>
  <si>
    <t>GARBAGE DISPOSAL</t>
  </si>
  <si>
    <t>APPLIANCE RECEPT.</t>
  </si>
  <si>
    <t>EXHAUST FAN</t>
  </si>
  <si>
    <t>LTG. - EXT. SIGNAGE</t>
  </si>
  <si>
    <t>RECEPT. - EXT.</t>
  </si>
  <si>
    <t>ELEV - 1 PIT</t>
  </si>
  <si>
    <t>AUTOMATIC DOOR</t>
  </si>
  <si>
    <t>LTG. TOILET ROOMS</t>
  </si>
  <si>
    <t>WASHER</t>
  </si>
  <si>
    <t>RANGE</t>
  </si>
  <si>
    <t>RECEPT. - SYS. FURNITURE</t>
  </si>
  <si>
    <t>AC - APT.</t>
  </si>
  <si>
    <t>AC - B</t>
  </si>
  <si>
    <t>LTG. BATHROOMS</t>
  </si>
  <si>
    <t>RECEPT. - GROUND</t>
  </si>
  <si>
    <t>RECEPT. - 2ND FLOOR</t>
  </si>
  <si>
    <t>RECEPT. - BREAK ROOM</t>
  </si>
  <si>
    <t>RECEPT. - TOILET ROOMS</t>
  </si>
  <si>
    <t>RECEPT. - APT.</t>
  </si>
  <si>
    <t>DRYER</t>
  </si>
  <si>
    <t>REFIGERATOR</t>
  </si>
  <si>
    <t>DISHWASHER</t>
  </si>
  <si>
    <t>SWITCHED RECEPT.</t>
  </si>
  <si>
    <t>AC - OFF</t>
  </si>
  <si>
    <t>LTG. - OFFICE TRACK</t>
  </si>
  <si>
    <t>PANEL ' SLP2'</t>
  </si>
  <si>
    <t>XFMR 'ST - 3'</t>
  </si>
  <si>
    <t>XFMR 'ST - 6'</t>
  </si>
  <si>
    <t>ELEV - 1</t>
  </si>
  <si>
    <t>LTG. - 3RD FLOOR</t>
  </si>
  <si>
    <t>LTG. - 4TH FLOOR</t>
  </si>
  <si>
    <t>LTG. - 5TH FLOOR</t>
  </si>
  <si>
    <t>LTG. - 6TH FLOOR</t>
  </si>
  <si>
    <t>LTG. - 7TH FLOOR</t>
  </si>
  <si>
    <t>PANEL 'SLP5'</t>
  </si>
  <si>
    <t>LTG. - LOBBY 1</t>
  </si>
  <si>
    <t>RECEPT. - 3RD FLOOR</t>
  </si>
  <si>
    <t>AC - 3E</t>
  </si>
  <si>
    <t>AC - 4E</t>
  </si>
  <si>
    <t>RECEPT. - 4TH FLOOR</t>
  </si>
  <si>
    <t>RECEPT. - ELEC. CLOSET</t>
  </si>
  <si>
    <t>AC - LOB</t>
  </si>
  <si>
    <t>CU - LOB</t>
  </si>
  <si>
    <t>RECEPT. - LOBBY 1</t>
  </si>
  <si>
    <t>HOLD OPEN BOOSTER</t>
  </si>
  <si>
    <t>XFMR 'ST - 5'</t>
  </si>
  <si>
    <t>CU - B</t>
  </si>
  <si>
    <t>CU - G</t>
  </si>
  <si>
    <t>CU - 2</t>
  </si>
  <si>
    <t>CU - 3W</t>
  </si>
  <si>
    <t>CU - 3E</t>
  </si>
  <si>
    <t>CU - 4W</t>
  </si>
  <si>
    <t>CU - 4E</t>
  </si>
  <si>
    <t>CU - 5W</t>
  </si>
  <si>
    <t>CU - 5E</t>
  </si>
  <si>
    <t>CU - 6</t>
  </si>
  <si>
    <t>CU - 7</t>
  </si>
  <si>
    <t>CU - APT</t>
  </si>
  <si>
    <t>AC - 3W</t>
  </si>
  <si>
    <t>AC - 4W</t>
  </si>
  <si>
    <t>RECEPT. - 5TH FLOOR</t>
  </si>
  <si>
    <t>CU - OFF</t>
  </si>
  <si>
    <t>RECEPT. - ROOF</t>
  </si>
  <si>
    <t>RECEPT. ELEV. MACH. RM.</t>
  </si>
  <si>
    <t>AC - 6</t>
  </si>
  <si>
    <t>RECEPT. - 6 TH FLOOR</t>
  </si>
  <si>
    <t>RECEPT. - 7TH FLOOR</t>
  </si>
  <si>
    <t>AC - 7</t>
  </si>
  <si>
    <t>Voltage (L-N):</t>
  </si>
  <si>
    <t>Demand Factors:</t>
  </si>
  <si>
    <t>Ltg:</t>
  </si>
  <si>
    <t>Recept(&lt;10kVA):</t>
  </si>
  <si>
    <t>Recept(&gt;10kVA):</t>
  </si>
  <si>
    <t>Motor:</t>
  </si>
  <si>
    <t>Lg Motor:</t>
  </si>
  <si>
    <t>Equip:</t>
  </si>
  <si>
    <t>208Y / 120V</t>
  </si>
  <si>
    <t>480Y / 277V</t>
  </si>
  <si>
    <t>Recepticle</t>
  </si>
  <si>
    <t>demand</t>
  </si>
  <si>
    <t>Poles</t>
  </si>
  <si>
    <t>LTG. - EXT. STAIR</t>
  </si>
  <si>
    <t>LTG. DISHARGE</t>
  </si>
  <si>
    <t>-</t>
  </si>
  <si>
    <t>(3) #10 + (1) #10G in 3/4" C</t>
  </si>
  <si>
    <t>(3) #8 + (1) #8G in 3/4" C</t>
  </si>
  <si>
    <t>(3) #2 + (1) #2 in 1 1/4" C</t>
  </si>
  <si>
    <t>(3) #4/0 + (1) #4/0G in 2 1/2" C</t>
  </si>
  <si>
    <t>(3) #500KCMIL + (1) #5000 KCMILG in 3" C</t>
  </si>
  <si>
    <t>(3) #2/0 in 2" C</t>
  </si>
  <si>
    <t>(3) #3 + (1) #3G in 1 1/4" C</t>
  </si>
  <si>
    <t>(3) #2 + (1) #2G in 1 1/4" C</t>
  </si>
  <si>
    <t>SELP</t>
  </si>
  <si>
    <t>SERP</t>
  </si>
  <si>
    <t>SLP2</t>
  </si>
  <si>
    <t>SRP2</t>
  </si>
  <si>
    <t>SLP3</t>
  </si>
  <si>
    <t>SRP3</t>
  </si>
  <si>
    <t>SLP5</t>
  </si>
  <si>
    <t>SRP5</t>
  </si>
  <si>
    <t>SRP6</t>
  </si>
  <si>
    <t>UH - 1</t>
  </si>
  <si>
    <t>CUH - 2</t>
  </si>
  <si>
    <t>CUH - 3</t>
  </si>
  <si>
    <t>EDH - 1</t>
  </si>
  <si>
    <t>HLP</t>
  </si>
  <si>
    <t>EDH - 2</t>
  </si>
  <si>
    <t>EF - 1</t>
  </si>
  <si>
    <t>LTG. - 1ST FLOOR</t>
  </si>
  <si>
    <t>DHWH - 2</t>
  </si>
  <si>
    <t>EF - 2</t>
  </si>
  <si>
    <t>CUH - 1</t>
  </si>
  <si>
    <t>LTG. - EXTERIOR</t>
  </si>
  <si>
    <t>UH - 1 ELEC. ROOM</t>
  </si>
  <si>
    <t>EDH - 3</t>
  </si>
  <si>
    <t>CU - 1</t>
  </si>
  <si>
    <t>DOMESTIC WATER</t>
  </si>
  <si>
    <t>RECEPT. - LOBBY 1S5</t>
  </si>
  <si>
    <t>RECEPT. - JC. FA</t>
  </si>
  <si>
    <t>RECEPT. - MECH ROOM</t>
  </si>
  <si>
    <t>RECEPT. - MAIN ELEC. RM.</t>
  </si>
  <si>
    <t>ACU - 1</t>
  </si>
  <si>
    <t>RECEPT. - LOBBY 2ND</t>
  </si>
  <si>
    <t>ELEV. PIT</t>
  </si>
  <si>
    <t>RECEPT. - MECH RM.</t>
  </si>
  <si>
    <t>RECEPT. - LOCKER</t>
  </si>
  <si>
    <t>CU - 3</t>
  </si>
  <si>
    <t>ACU - 3</t>
  </si>
  <si>
    <t>ATS</t>
  </si>
  <si>
    <t>30 KVA XFMR</t>
  </si>
  <si>
    <t>LTG. - STAIRWELL</t>
  </si>
  <si>
    <t>ELEV - 3</t>
  </si>
  <si>
    <t>PANEL "HLP"</t>
  </si>
  <si>
    <t>PANEL "RLP"</t>
  </si>
  <si>
    <t>15 KVA XFMR</t>
  </si>
  <si>
    <t>FIRE PUMP</t>
  </si>
  <si>
    <t>ELP</t>
  </si>
  <si>
    <t>HDP</t>
  </si>
  <si>
    <t>ERP</t>
  </si>
  <si>
    <t>FACP</t>
  </si>
  <si>
    <t>ACU - 4</t>
  </si>
  <si>
    <t>GEN. BATT. CHARGER</t>
  </si>
  <si>
    <t>CU - 4</t>
  </si>
  <si>
    <t>GEN. BLOCK WARMER</t>
  </si>
  <si>
    <t>280Y / 120V</t>
  </si>
  <si>
    <t>RECEPT. - ELEV. MACHINE</t>
  </si>
  <si>
    <t>EF - 3</t>
  </si>
  <si>
    <t>RRP</t>
  </si>
  <si>
    <t>15 KVA XFRM</t>
  </si>
  <si>
    <t>LTG. - ELEV. MACH.</t>
  </si>
  <si>
    <t>RLP</t>
  </si>
  <si>
    <t>(4) #1/0 + (1) #6G in 2"C</t>
  </si>
  <si>
    <t>Recept.</t>
  </si>
  <si>
    <t>HRP</t>
  </si>
  <si>
    <t>(4) #4/0 + (1) #4G in 2 1/2"C</t>
  </si>
  <si>
    <t>(4) #500KCMIL + (1) #3G in 3"C</t>
  </si>
  <si>
    <t>(4) #4/0 + (1) #4G in 2 1/2" C</t>
  </si>
  <si>
    <t>(4) #8 + (1) #10G in 3/4" C</t>
  </si>
  <si>
    <t>(4) # 1/0 + (1) #6G in 2" 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</si>
</sst>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0.00000000"/>
    <numFmt numFmtId="171" formatCode="0.000000000"/>
    <numFmt numFmtId="172" formatCode="0.0000000000"/>
  </numFmts>
  <fonts count="7">
    <font>
      <sz val="10"/>
      <name val="Arial"/>
      <family val="0"/>
    </font>
    <font>
      <b/>
      <sz val="10"/>
      <name val="Garamond"/>
      <family val="1"/>
    </font>
    <font>
      <b/>
      <sz val="10"/>
      <color indexed="10"/>
      <name val="Garamond"/>
      <family val="1"/>
    </font>
    <font>
      <sz val="10"/>
      <name val="Garamond"/>
      <family val="1"/>
    </font>
    <font>
      <b/>
      <sz val="14"/>
      <color indexed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NumberFormat="1" applyBorder="1" applyAlignment="1">
      <alignment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2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164" fontId="3" fillId="2" borderId="26" xfId="0" applyNumberFormat="1" applyFont="1" applyFill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N23" sqref="N23"/>
    </sheetView>
  </sheetViews>
  <sheetFormatPr defaultColWidth="9.140625" defaultRowHeight="17.25" customHeight="1"/>
  <cols>
    <col min="1" max="1" width="23.8515625" style="3" customWidth="1"/>
    <col min="2" max="2" width="5.8515625" style="2" customWidth="1"/>
    <col min="3" max="3" width="6.140625" style="2" customWidth="1"/>
    <col min="4" max="4" width="6.28125" style="2" customWidth="1"/>
    <col min="5" max="5" width="4.8515625" style="3" customWidth="1"/>
    <col min="6" max="6" width="5.140625" style="3" customWidth="1"/>
    <col min="7" max="7" width="4.00390625" style="3" customWidth="1"/>
    <col min="8" max="8" width="4.421875" style="3" customWidth="1"/>
    <col min="9" max="9" width="6.00390625" style="2" customWidth="1"/>
    <col min="10" max="10" width="6.421875" style="2" customWidth="1"/>
    <col min="11" max="11" width="6.00390625" style="2" customWidth="1"/>
    <col min="12" max="12" width="4.8515625" style="3" customWidth="1"/>
    <col min="13" max="13" width="5.421875" style="3" customWidth="1"/>
    <col min="14" max="14" width="18.140625" style="3" customWidth="1"/>
    <col min="15" max="16384" width="8.8515625" style="3" customWidth="1"/>
  </cols>
  <sheetData>
    <row r="1" spans="1:14" ht="17.25" customHeight="1">
      <c r="A1" s="1" t="s">
        <v>6</v>
      </c>
      <c r="B1" s="118" t="s">
        <v>120</v>
      </c>
      <c r="C1" s="118"/>
      <c r="G1" s="118">
        <v>30</v>
      </c>
      <c r="H1" s="118"/>
      <c r="I1" s="35" t="s">
        <v>12</v>
      </c>
      <c r="J1" s="116" t="s">
        <v>127</v>
      </c>
      <c r="K1" s="116"/>
      <c r="L1" s="117"/>
      <c r="M1" s="117"/>
      <c r="N1" s="117"/>
    </row>
    <row r="2" spans="9:14" ht="17.25" customHeight="1">
      <c r="I2" s="36" t="s">
        <v>11</v>
      </c>
      <c r="J2" s="38"/>
      <c r="K2" s="4"/>
      <c r="L2" s="4"/>
      <c r="M2" s="4"/>
      <c r="N2" s="4"/>
    </row>
    <row r="3" spans="9:14" ht="17.25" customHeight="1" thickBot="1">
      <c r="I3" s="37"/>
      <c r="J3" s="4"/>
      <c r="K3" s="4"/>
      <c r="L3" s="4"/>
      <c r="M3" s="4"/>
      <c r="N3" s="4"/>
    </row>
    <row r="4" spans="1:14" ht="17.25" customHeight="1" thickBot="1">
      <c r="A4" s="110" t="s">
        <v>5</v>
      </c>
      <c r="B4" s="119" t="s">
        <v>21</v>
      </c>
      <c r="C4" s="120"/>
      <c r="D4" s="121"/>
      <c r="E4" s="122" t="s">
        <v>3</v>
      </c>
      <c r="F4" s="114" t="s">
        <v>123</v>
      </c>
      <c r="G4" s="124" t="s">
        <v>135</v>
      </c>
      <c r="H4" s="124"/>
      <c r="I4" s="119" t="s">
        <v>21</v>
      </c>
      <c r="J4" s="120"/>
      <c r="K4" s="121"/>
      <c r="L4" s="122" t="s">
        <v>3</v>
      </c>
      <c r="M4" s="114" t="s">
        <v>123</v>
      </c>
      <c r="N4" s="110" t="s">
        <v>5</v>
      </c>
    </row>
    <row r="5" spans="1:14" ht="17.25" customHeight="1" thickBot="1">
      <c r="A5" s="111"/>
      <c r="B5" s="32" t="s">
        <v>0</v>
      </c>
      <c r="C5" s="34" t="s">
        <v>1</v>
      </c>
      <c r="D5" s="33" t="s">
        <v>2</v>
      </c>
      <c r="E5" s="123"/>
      <c r="F5" s="115"/>
      <c r="G5" s="112" t="s">
        <v>4</v>
      </c>
      <c r="H5" s="113"/>
      <c r="I5" s="32" t="s">
        <v>0</v>
      </c>
      <c r="J5" s="34" t="s">
        <v>1</v>
      </c>
      <c r="K5" s="33" t="s">
        <v>2</v>
      </c>
      <c r="L5" s="123"/>
      <c r="M5" s="115"/>
      <c r="N5" s="111"/>
    </row>
    <row r="6" spans="1:14" ht="17.25" customHeight="1">
      <c r="A6" s="5" t="s">
        <v>16</v>
      </c>
      <c r="B6" s="55">
        <v>0.4</v>
      </c>
      <c r="C6" s="40"/>
      <c r="D6" s="41"/>
      <c r="E6" s="54">
        <v>20</v>
      </c>
      <c r="F6" s="54">
        <v>1</v>
      </c>
      <c r="G6" s="9">
        <v>1</v>
      </c>
      <c r="H6" s="10">
        <v>2</v>
      </c>
      <c r="I6" s="6">
        <v>0.6</v>
      </c>
      <c r="J6" s="7"/>
      <c r="K6" s="8"/>
      <c r="L6" s="11">
        <v>20</v>
      </c>
      <c r="M6" s="54">
        <v>1</v>
      </c>
      <c r="N6" s="5" t="s">
        <v>24</v>
      </c>
    </row>
    <row r="7" spans="1:14" ht="17.25" customHeight="1">
      <c r="A7" s="12" t="s">
        <v>15</v>
      </c>
      <c r="B7" s="42"/>
      <c r="C7" s="43">
        <v>0.4</v>
      </c>
      <c r="D7" s="44"/>
      <c r="E7" s="53">
        <v>20</v>
      </c>
      <c r="F7" s="53">
        <v>1</v>
      </c>
      <c r="G7" s="16">
        <f aca="true" t="shared" si="0" ref="G7:G17">G6+2</f>
        <v>3</v>
      </c>
      <c r="H7" s="17">
        <f aca="true" t="shared" si="1" ref="H7:H17">H6+2</f>
        <v>4</v>
      </c>
      <c r="I7" s="13"/>
      <c r="J7" s="14">
        <v>0.6</v>
      </c>
      <c r="K7" s="15"/>
      <c r="L7" s="18">
        <v>20</v>
      </c>
      <c r="M7" s="53">
        <v>1</v>
      </c>
      <c r="N7" s="12" t="s">
        <v>25</v>
      </c>
    </row>
    <row r="8" spans="1:14" ht="17.25" customHeight="1">
      <c r="A8" s="12" t="s">
        <v>17</v>
      </c>
      <c r="B8" s="42"/>
      <c r="C8" s="45"/>
      <c r="D8" s="46">
        <v>0.5</v>
      </c>
      <c r="E8" s="53">
        <v>20</v>
      </c>
      <c r="F8" s="53">
        <v>1</v>
      </c>
      <c r="G8" s="16">
        <f t="shared" si="0"/>
        <v>5</v>
      </c>
      <c r="H8" s="17">
        <f t="shared" si="1"/>
        <v>6</v>
      </c>
      <c r="I8" s="13"/>
      <c r="J8" s="19"/>
      <c r="K8" s="56">
        <v>2</v>
      </c>
      <c r="L8" s="18">
        <v>20</v>
      </c>
      <c r="M8" s="53">
        <v>3</v>
      </c>
      <c r="N8" s="12" t="s">
        <v>26</v>
      </c>
    </row>
    <row r="9" spans="1:14" ht="27" customHeight="1">
      <c r="A9" s="12" t="s">
        <v>23</v>
      </c>
      <c r="B9" s="47">
        <v>1.3</v>
      </c>
      <c r="C9" s="45"/>
      <c r="D9" s="44"/>
      <c r="E9" s="53">
        <v>20</v>
      </c>
      <c r="F9" s="53">
        <v>1</v>
      </c>
      <c r="G9" s="16">
        <f t="shared" si="0"/>
        <v>7</v>
      </c>
      <c r="H9" s="17">
        <f t="shared" si="1"/>
        <v>8</v>
      </c>
      <c r="I9" s="21"/>
      <c r="J9" s="19"/>
      <c r="K9" s="15"/>
      <c r="L9" s="53" t="s">
        <v>126</v>
      </c>
      <c r="M9" s="53" t="s">
        <v>126</v>
      </c>
      <c r="N9" s="53" t="s">
        <v>126</v>
      </c>
    </row>
    <row r="10" spans="1:14" ht="21.75" customHeight="1">
      <c r="A10" s="12" t="s">
        <v>73</v>
      </c>
      <c r="B10" s="42"/>
      <c r="C10" s="43">
        <v>1.2</v>
      </c>
      <c r="D10" s="44"/>
      <c r="E10" s="53">
        <v>20</v>
      </c>
      <c r="F10" s="53">
        <v>1</v>
      </c>
      <c r="G10" s="16">
        <f t="shared" si="0"/>
        <v>9</v>
      </c>
      <c r="H10" s="17">
        <f t="shared" si="1"/>
        <v>10</v>
      </c>
      <c r="I10" s="13"/>
      <c r="J10" s="14"/>
      <c r="K10" s="15"/>
      <c r="L10" s="53" t="s">
        <v>126</v>
      </c>
      <c r="M10" s="53" t="s">
        <v>126</v>
      </c>
      <c r="N10" s="53" t="s">
        <v>126</v>
      </c>
    </row>
    <row r="11" spans="1:14" ht="21.75" customHeight="1">
      <c r="A11" s="12" t="s">
        <v>74</v>
      </c>
      <c r="B11" s="42"/>
      <c r="C11" s="45"/>
      <c r="D11" s="46">
        <v>1.2</v>
      </c>
      <c r="E11" s="53">
        <v>20</v>
      </c>
      <c r="F11" s="53">
        <v>1</v>
      </c>
      <c r="G11" s="16">
        <f t="shared" si="0"/>
        <v>11</v>
      </c>
      <c r="H11" s="17">
        <f t="shared" si="1"/>
        <v>12</v>
      </c>
      <c r="I11" s="13"/>
      <c r="J11" s="19"/>
      <c r="K11" s="20">
        <v>0.1</v>
      </c>
      <c r="L11" s="18">
        <v>20</v>
      </c>
      <c r="M11" s="53">
        <v>1</v>
      </c>
      <c r="N11" s="12" t="s">
        <v>27</v>
      </c>
    </row>
    <row r="12" spans="1:18" ht="21.75" customHeight="1" thickBot="1">
      <c r="A12" s="12" t="s">
        <v>75</v>
      </c>
      <c r="B12" s="47">
        <v>0.9</v>
      </c>
      <c r="C12" s="45"/>
      <c r="D12" s="44"/>
      <c r="E12" s="53">
        <v>20</v>
      </c>
      <c r="F12" s="53">
        <v>1</v>
      </c>
      <c r="G12" s="16">
        <f t="shared" si="0"/>
        <v>13</v>
      </c>
      <c r="H12" s="17">
        <f t="shared" si="1"/>
        <v>14</v>
      </c>
      <c r="I12" s="21">
        <v>0.2</v>
      </c>
      <c r="J12" s="19"/>
      <c r="K12" s="15"/>
      <c r="L12" s="18">
        <v>20</v>
      </c>
      <c r="M12" s="53">
        <v>1</v>
      </c>
      <c r="N12" s="12" t="s">
        <v>124</v>
      </c>
      <c r="Q12" s="83" t="s">
        <v>111</v>
      </c>
      <c r="R12">
        <v>277</v>
      </c>
    </row>
    <row r="13" spans="1:18" ht="21.75" customHeight="1" thickBot="1">
      <c r="A13" s="12" t="s">
        <v>76</v>
      </c>
      <c r="B13" s="42"/>
      <c r="C13" s="43">
        <v>0.9</v>
      </c>
      <c r="D13" s="44"/>
      <c r="E13" s="53">
        <v>20</v>
      </c>
      <c r="F13" s="53">
        <v>1</v>
      </c>
      <c r="G13" s="16">
        <f t="shared" si="0"/>
        <v>15</v>
      </c>
      <c r="H13" s="17">
        <f t="shared" si="1"/>
        <v>16</v>
      </c>
      <c r="I13" s="13"/>
      <c r="J13" s="14">
        <v>0.5</v>
      </c>
      <c r="K13" s="15"/>
      <c r="L13" s="54">
        <v>20</v>
      </c>
      <c r="M13" s="53">
        <v>1</v>
      </c>
      <c r="N13" s="12" t="s">
        <v>125</v>
      </c>
      <c r="Q13" t="s">
        <v>112</v>
      </c>
      <c r="R13"/>
    </row>
    <row r="14" spans="1:18" ht="21.75" customHeight="1">
      <c r="A14" s="12" t="s">
        <v>28</v>
      </c>
      <c r="B14" s="42"/>
      <c r="C14" s="45"/>
      <c r="D14" s="46"/>
      <c r="E14" s="54">
        <v>20</v>
      </c>
      <c r="F14" s="86">
        <v>1</v>
      </c>
      <c r="G14" s="16">
        <f t="shared" si="0"/>
        <v>17</v>
      </c>
      <c r="H14" s="17">
        <f t="shared" si="1"/>
        <v>18</v>
      </c>
      <c r="I14" s="13"/>
      <c r="J14" s="19"/>
      <c r="K14" s="20"/>
      <c r="L14" s="53">
        <v>20</v>
      </c>
      <c r="M14" s="86">
        <v>1</v>
      </c>
      <c r="N14" s="12" t="s">
        <v>28</v>
      </c>
      <c r="Q14" s="84" t="s">
        <v>113</v>
      </c>
      <c r="R14">
        <v>1.25</v>
      </c>
    </row>
    <row r="15" spans="1:18" ht="21.75" customHeight="1">
      <c r="A15" s="12" t="s">
        <v>28</v>
      </c>
      <c r="B15" s="47"/>
      <c r="C15" s="45"/>
      <c r="D15" s="44"/>
      <c r="E15" s="53">
        <v>20</v>
      </c>
      <c r="F15" s="53">
        <v>1</v>
      </c>
      <c r="G15" s="16">
        <f t="shared" si="0"/>
        <v>19</v>
      </c>
      <c r="H15" s="17">
        <f t="shared" si="1"/>
        <v>20</v>
      </c>
      <c r="I15" s="21"/>
      <c r="J15" s="19"/>
      <c r="K15" s="15"/>
      <c r="L15" s="53">
        <v>20</v>
      </c>
      <c r="M15" s="53">
        <v>1</v>
      </c>
      <c r="N15" s="12" t="s">
        <v>28</v>
      </c>
      <c r="Q15" s="84" t="s">
        <v>114</v>
      </c>
      <c r="R15">
        <v>1</v>
      </c>
    </row>
    <row r="16" spans="1:18" ht="21.75" customHeight="1">
      <c r="A16" s="12" t="s">
        <v>29</v>
      </c>
      <c r="B16" s="42"/>
      <c r="C16" s="43"/>
      <c r="D16" s="44"/>
      <c r="E16" s="53" t="s">
        <v>126</v>
      </c>
      <c r="F16" s="53" t="s">
        <v>126</v>
      </c>
      <c r="G16" s="16">
        <f t="shared" si="0"/>
        <v>21</v>
      </c>
      <c r="H16" s="17">
        <f t="shared" si="1"/>
        <v>22</v>
      </c>
      <c r="I16" s="13"/>
      <c r="J16" s="14"/>
      <c r="K16" s="15"/>
      <c r="L16" s="53" t="s">
        <v>126</v>
      </c>
      <c r="M16" s="53" t="s">
        <v>126</v>
      </c>
      <c r="N16" s="12" t="s">
        <v>29</v>
      </c>
      <c r="Q16" s="84" t="s">
        <v>115</v>
      </c>
      <c r="R16">
        <v>0.5</v>
      </c>
    </row>
    <row r="17" spans="1:18" ht="21.75" customHeight="1" thickBot="1">
      <c r="A17" s="12"/>
      <c r="B17" s="42"/>
      <c r="C17" s="45"/>
      <c r="D17" s="46"/>
      <c r="E17" s="53"/>
      <c r="F17" s="53"/>
      <c r="G17" s="16">
        <f t="shared" si="0"/>
        <v>23</v>
      </c>
      <c r="H17" s="17">
        <f t="shared" si="1"/>
        <v>24</v>
      </c>
      <c r="I17" s="13"/>
      <c r="J17" s="19"/>
      <c r="K17" s="20"/>
      <c r="L17" s="53"/>
      <c r="M17" s="53"/>
      <c r="N17" s="12"/>
      <c r="Q17" s="84" t="s">
        <v>116</v>
      </c>
      <c r="R17">
        <v>1</v>
      </c>
    </row>
    <row r="18" spans="1:18" ht="21.75" customHeight="1" thickBot="1">
      <c r="A18" s="29"/>
      <c r="B18" s="51">
        <f>B6+B9+B12+B15</f>
        <v>2.6</v>
      </c>
      <c r="C18" s="51">
        <f>C7+C10+C13+C16</f>
        <v>2.5</v>
      </c>
      <c r="D18" s="52">
        <f>D8+D11+D14+D17</f>
        <v>1.7</v>
      </c>
      <c r="I18" s="31">
        <f>I6+I9+I12+I15</f>
        <v>0.8</v>
      </c>
      <c r="J18" s="31">
        <f>J7+J10+J13+J16</f>
        <v>1.1</v>
      </c>
      <c r="K18" s="30">
        <f>K8+K11+K14+K17</f>
        <v>2.1</v>
      </c>
      <c r="Q18" s="84" t="s">
        <v>117</v>
      </c>
      <c r="R18">
        <v>1.25</v>
      </c>
    </row>
    <row r="19" spans="17:18" ht="21.75" customHeight="1">
      <c r="Q19" s="84" t="s">
        <v>118</v>
      </c>
      <c r="R19">
        <v>1</v>
      </c>
    </row>
    <row r="20" spans="2:11" ht="21.75" customHeight="1">
      <c r="B20" s="29" t="s">
        <v>7</v>
      </c>
      <c r="C20" s="109">
        <f>B18+I18</f>
        <v>3.4000000000000004</v>
      </c>
      <c r="D20" s="109"/>
      <c r="E20" s="3" t="s">
        <v>22</v>
      </c>
      <c r="J20"/>
      <c r="K20"/>
    </row>
    <row r="21" spans="2:12" ht="21.75" customHeight="1">
      <c r="B21" s="29" t="s">
        <v>8</v>
      </c>
      <c r="C21" s="107">
        <f>C18+J18</f>
        <v>3.6</v>
      </c>
      <c r="D21" s="107"/>
      <c r="E21" s="3" t="s">
        <v>22</v>
      </c>
      <c r="I21" s="29" t="s">
        <v>10</v>
      </c>
      <c r="J21" s="108">
        <f>(B6+C7+D8+B9+C10+D11+B12+C13+I6+J7+K11+I12+J13)*R14+K8</f>
        <v>12.999999999999998</v>
      </c>
      <c r="K21" s="108"/>
      <c r="L21" s="3" t="s">
        <v>13</v>
      </c>
    </row>
    <row r="22" spans="2:12" ht="21.75" customHeight="1">
      <c r="B22" s="29" t="s">
        <v>9</v>
      </c>
      <c r="C22" s="107">
        <f>D18+K18</f>
        <v>3.8</v>
      </c>
      <c r="D22" s="107"/>
      <c r="E22" s="3" t="s">
        <v>22</v>
      </c>
      <c r="J22" s="109">
        <f>(J21*1000)/R12/3</f>
        <v>15.643802647412754</v>
      </c>
      <c r="K22" s="109"/>
      <c r="L22" s="3" t="s">
        <v>0</v>
      </c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19.5" customHeight="1"/>
  </sheetData>
  <mergeCells count="18">
    <mergeCell ref="J1:N1"/>
    <mergeCell ref="B1:C1"/>
    <mergeCell ref="G1:H1"/>
    <mergeCell ref="A4:A5"/>
    <mergeCell ref="B4:D4"/>
    <mergeCell ref="E4:E5"/>
    <mergeCell ref="G4:H4"/>
    <mergeCell ref="F4:F5"/>
    <mergeCell ref="I4:K4"/>
    <mergeCell ref="L4:L5"/>
    <mergeCell ref="N4:N5"/>
    <mergeCell ref="G5:H5"/>
    <mergeCell ref="M4:M5"/>
    <mergeCell ref="C20:D20"/>
    <mergeCell ref="C21:D21"/>
    <mergeCell ref="J21:K21"/>
    <mergeCell ref="C22:D22"/>
    <mergeCell ref="J22:K22"/>
  </mergeCells>
  <printOptions/>
  <pageMargins left="0.75" right="0.75" top="1" bottom="1" header="0.5" footer="0.5"/>
  <pageSetup horizontalDpi="360" verticalDpi="3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Q56"/>
  <sheetViews>
    <sheetView zoomScale="85" zoomScaleNormal="85" workbookViewId="0" topLeftCell="A22">
      <selection activeCell="A5" sqref="A5:N39"/>
    </sheetView>
  </sheetViews>
  <sheetFormatPr defaultColWidth="9.140625" defaultRowHeight="17.25" customHeight="1"/>
  <cols>
    <col min="1" max="1" width="23.8515625" style="3" customWidth="1"/>
    <col min="2" max="2" width="5.8515625" style="2" customWidth="1"/>
    <col min="3" max="3" width="6.140625" style="2" customWidth="1"/>
    <col min="4" max="4" width="6.28125" style="2" customWidth="1"/>
    <col min="5" max="5" width="4.8515625" style="3" customWidth="1"/>
    <col min="6" max="6" width="5.421875" style="3" customWidth="1"/>
    <col min="7" max="7" width="4.421875" style="3" customWidth="1"/>
    <col min="8" max="8" width="4.57421875" style="3" customWidth="1"/>
    <col min="9" max="9" width="6.00390625" style="2" customWidth="1"/>
    <col min="10" max="10" width="6.421875" style="2" customWidth="1"/>
    <col min="11" max="11" width="6.00390625" style="2" customWidth="1"/>
    <col min="12" max="12" width="4.8515625" style="3" customWidth="1"/>
    <col min="13" max="13" width="5.140625" style="3" customWidth="1"/>
    <col min="14" max="14" width="18.140625" style="3" customWidth="1"/>
    <col min="15" max="16384" width="8.8515625" style="3" customWidth="1"/>
  </cols>
  <sheetData>
    <row r="5" spans="1:14" ht="17.25" customHeight="1">
      <c r="A5" s="1" t="s">
        <v>6</v>
      </c>
      <c r="B5" s="118" t="s">
        <v>119</v>
      </c>
      <c r="C5" s="118"/>
      <c r="G5" s="118">
        <v>300</v>
      </c>
      <c r="H5" s="118"/>
      <c r="I5" s="35" t="s">
        <v>12</v>
      </c>
      <c r="J5" s="116" t="s">
        <v>194</v>
      </c>
      <c r="K5" s="116"/>
      <c r="L5" s="117"/>
      <c r="M5" s="117"/>
      <c r="N5" s="117"/>
    </row>
    <row r="6" spans="9:14" ht="9" customHeight="1">
      <c r="I6" s="36" t="s">
        <v>11</v>
      </c>
      <c r="J6" s="38"/>
      <c r="K6" s="4"/>
      <c r="L6" s="4"/>
      <c r="M6" s="4"/>
      <c r="N6" s="4"/>
    </row>
    <row r="7" spans="9:14" ht="9" customHeight="1" thickBot="1">
      <c r="I7" s="37"/>
      <c r="J7" s="4"/>
      <c r="K7" s="4"/>
      <c r="L7" s="4"/>
      <c r="M7" s="4"/>
      <c r="N7" s="4"/>
    </row>
    <row r="8" spans="1:14" ht="17.25" customHeight="1" thickBot="1">
      <c r="A8" s="110" t="s">
        <v>5</v>
      </c>
      <c r="B8" s="119" t="s">
        <v>21</v>
      </c>
      <c r="C8" s="120"/>
      <c r="D8" s="121"/>
      <c r="E8" s="122" t="s">
        <v>3</v>
      </c>
      <c r="F8" s="114" t="s">
        <v>123</v>
      </c>
      <c r="G8" s="124" t="s">
        <v>148</v>
      </c>
      <c r="H8" s="124"/>
      <c r="I8" s="119" t="s">
        <v>21</v>
      </c>
      <c r="J8" s="120"/>
      <c r="K8" s="121"/>
      <c r="L8" s="122" t="s">
        <v>3</v>
      </c>
      <c r="M8" s="114" t="s">
        <v>123</v>
      </c>
      <c r="N8" s="110" t="s">
        <v>5</v>
      </c>
    </row>
    <row r="9" spans="1:14" ht="27" customHeight="1" thickBot="1">
      <c r="A9" s="111"/>
      <c r="B9" s="32" t="s">
        <v>0</v>
      </c>
      <c r="C9" s="34" t="s">
        <v>1</v>
      </c>
      <c r="D9" s="33" t="s">
        <v>2</v>
      </c>
      <c r="E9" s="123"/>
      <c r="F9" s="115"/>
      <c r="G9" s="112" t="s">
        <v>4</v>
      </c>
      <c r="H9" s="113"/>
      <c r="I9" s="32" t="s">
        <v>0</v>
      </c>
      <c r="J9" s="34" t="s">
        <v>1</v>
      </c>
      <c r="K9" s="33" t="s">
        <v>2</v>
      </c>
      <c r="L9" s="123"/>
      <c r="M9" s="115"/>
      <c r="N9" s="111"/>
    </row>
    <row r="10" spans="1:14" ht="21.75" customHeight="1" thickBot="1">
      <c r="A10" s="5" t="s">
        <v>144</v>
      </c>
      <c r="B10" s="70">
        <v>2.5</v>
      </c>
      <c r="C10" s="71"/>
      <c r="D10" s="72"/>
      <c r="E10" s="54">
        <v>20</v>
      </c>
      <c r="F10" s="54">
        <v>3</v>
      </c>
      <c r="G10" s="9">
        <v>1</v>
      </c>
      <c r="H10" s="10">
        <v>2</v>
      </c>
      <c r="I10" s="57">
        <v>2.5</v>
      </c>
      <c r="J10" s="72"/>
      <c r="K10" s="72"/>
      <c r="L10" s="11">
        <v>20</v>
      </c>
      <c r="M10" s="11">
        <v>3</v>
      </c>
      <c r="N10" s="5" t="s">
        <v>144</v>
      </c>
    </row>
    <row r="11" spans="1:14" ht="21.75" customHeight="1" thickBot="1">
      <c r="A11" s="67" t="s">
        <v>126</v>
      </c>
      <c r="B11" s="73"/>
      <c r="C11" s="70">
        <v>2.5</v>
      </c>
      <c r="D11" s="75"/>
      <c r="E11" s="67" t="s">
        <v>126</v>
      </c>
      <c r="F11" s="67" t="s">
        <v>126</v>
      </c>
      <c r="G11" s="16">
        <f aca="true" t="shared" si="0" ref="G11:G29">G10+2</f>
        <v>3</v>
      </c>
      <c r="H11" s="17">
        <f aca="true" t="shared" si="1" ref="H11:H29">H10+2</f>
        <v>4</v>
      </c>
      <c r="I11" s="73"/>
      <c r="J11" s="57">
        <v>2.5</v>
      </c>
      <c r="K11" s="75"/>
      <c r="L11" s="67" t="s">
        <v>126</v>
      </c>
      <c r="M11" s="67" t="s">
        <v>126</v>
      </c>
      <c r="N11" s="67" t="s">
        <v>126</v>
      </c>
    </row>
    <row r="12" spans="1:17" ht="21.75" customHeight="1">
      <c r="A12" s="67" t="s">
        <v>126</v>
      </c>
      <c r="B12" s="73"/>
      <c r="C12" s="73"/>
      <c r="D12" s="70">
        <v>2.5</v>
      </c>
      <c r="E12" s="67" t="s">
        <v>126</v>
      </c>
      <c r="F12" s="67" t="s">
        <v>126</v>
      </c>
      <c r="G12" s="16">
        <f t="shared" si="0"/>
        <v>5</v>
      </c>
      <c r="H12" s="17">
        <f t="shared" si="1"/>
        <v>6</v>
      </c>
      <c r="I12" s="73"/>
      <c r="J12" s="73"/>
      <c r="K12" s="57">
        <v>2.5</v>
      </c>
      <c r="L12" s="67" t="s">
        <v>126</v>
      </c>
      <c r="M12" s="67" t="s">
        <v>126</v>
      </c>
      <c r="N12" s="67" t="s">
        <v>126</v>
      </c>
      <c r="P12" s="83" t="s">
        <v>111</v>
      </c>
      <c r="Q12">
        <v>120</v>
      </c>
    </row>
    <row r="13" spans="1:17" ht="21.75" customHeight="1">
      <c r="A13" s="12" t="s">
        <v>144</v>
      </c>
      <c r="B13" s="77">
        <v>2.5</v>
      </c>
      <c r="C13" s="73"/>
      <c r="D13" s="73"/>
      <c r="E13" s="53">
        <v>20</v>
      </c>
      <c r="F13" s="53">
        <v>3</v>
      </c>
      <c r="G13" s="16">
        <f t="shared" si="0"/>
        <v>7</v>
      </c>
      <c r="H13" s="17">
        <f t="shared" si="1"/>
        <v>8</v>
      </c>
      <c r="I13" s="77">
        <v>2.5</v>
      </c>
      <c r="J13" s="73"/>
      <c r="K13" s="73"/>
      <c r="L13" s="18">
        <v>20</v>
      </c>
      <c r="M13" s="18">
        <v>3</v>
      </c>
      <c r="N13" s="12" t="s">
        <v>144</v>
      </c>
      <c r="P13" t="s">
        <v>112</v>
      </c>
      <c r="Q13"/>
    </row>
    <row r="14" spans="1:17" ht="21.75" customHeight="1">
      <c r="A14" s="67" t="s">
        <v>126</v>
      </c>
      <c r="B14" s="73"/>
      <c r="C14" s="77">
        <v>2.5</v>
      </c>
      <c r="D14" s="73"/>
      <c r="E14" s="67" t="s">
        <v>126</v>
      </c>
      <c r="F14" s="67" t="s">
        <v>126</v>
      </c>
      <c r="G14" s="16">
        <f t="shared" si="0"/>
        <v>9</v>
      </c>
      <c r="H14" s="17">
        <f t="shared" si="1"/>
        <v>10</v>
      </c>
      <c r="I14" s="73"/>
      <c r="J14" s="77">
        <v>2.5</v>
      </c>
      <c r="K14" s="73"/>
      <c r="L14" s="67" t="s">
        <v>126</v>
      </c>
      <c r="M14" s="67" t="s">
        <v>126</v>
      </c>
      <c r="N14" s="67" t="s">
        <v>126</v>
      </c>
      <c r="P14" s="84" t="s">
        <v>113</v>
      </c>
      <c r="Q14">
        <v>1.25</v>
      </c>
    </row>
    <row r="15" spans="1:17" ht="21.75" customHeight="1">
      <c r="A15" s="67" t="s">
        <v>126</v>
      </c>
      <c r="B15" s="73"/>
      <c r="C15" s="73"/>
      <c r="D15" s="77">
        <v>2.5</v>
      </c>
      <c r="E15" s="67" t="s">
        <v>126</v>
      </c>
      <c r="F15" s="67" t="s">
        <v>126</v>
      </c>
      <c r="G15" s="16">
        <f t="shared" si="0"/>
        <v>11</v>
      </c>
      <c r="H15" s="17">
        <f t="shared" si="1"/>
        <v>12</v>
      </c>
      <c r="I15" s="73"/>
      <c r="J15" s="73"/>
      <c r="K15" s="77">
        <v>2.5</v>
      </c>
      <c r="L15" s="67" t="s">
        <v>126</v>
      </c>
      <c r="M15" s="67" t="s">
        <v>126</v>
      </c>
      <c r="N15" s="67" t="s">
        <v>126</v>
      </c>
      <c r="P15" s="84" t="s">
        <v>114</v>
      </c>
      <c r="Q15">
        <v>1</v>
      </c>
    </row>
    <row r="16" spans="1:17" ht="21.75" customHeight="1">
      <c r="A16" s="89" t="s">
        <v>144</v>
      </c>
      <c r="B16" s="77">
        <v>2.5</v>
      </c>
      <c r="C16" s="73"/>
      <c r="D16" s="73"/>
      <c r="E16" s="53">
        <v>20</v>
      </c>
      <c r="F16" s="53">
        <v>3</v>
      </c>
      <c r="G16" s="16">
        <f t="shared" si="0"/>
        <v>13</v>
      </c>
      <c r="H16" s="17">
        <f t="shared" si="1"/>
        <v>14</v>
      </c>
      <c r="I16" s="77">
        <v>3.3</v>
      </c>
      <c r="J16" s="73"/>
      <c r="K16" s="73"/>
      <c r="L16" s="53">
        <v>20</v>
      </c>
      <c r="M16" s="53">
        <v>3</v>
      </c>
      <c r="N16" s="89" t="s">
        <v>154</v>
      </c>
      <c r="P16" s="84" t="s">
        <v>115</v>
      </c>
      <c r="Q16">
        <v>0.5</v>
      </c>
    </row>
    <row r="17" spans="1:17" ht="21.75" customHeight="1">
      <c r="A17" s="67" t="s">
        <v>126</v>
      </c>
      <c r="B17" s="73"/>
      <c r="C17" s="77">
        <v>2.5</v>
      </c>
      <c r="D17" s="73"/>
      <c r="E17" s="67" t="s">
        <v>126</v>
      </c>
      <c r="F17" s="67" t="s">
        <v>126</v>
      </c>
      <c r="G17" s="16">
        <f t="shared" si="0"/>
        <v>15</v>
      </c>
      <c r="H17" s="17">
        <f>H16+2</f>
        <v>16</v>
      </c>
      <c r="I17" s="73"/>
      <c r="J17" s="77">
        <v>3.3</v>
      </c>
      <c r="K17" s="73"/>
      <c r="L17" s="67" t="s">
        <v>126</v>
      </c>
      <c r="M17" s="67" t="s">
        <v>126</v>
      </c>
      <c r="N17" s="67" t="s">
        <v>126</v>
      </c>
      <c r="P17" s="84" t="s">
        <v>116</v>
      </c>
      <c r="Q17">
        <v>1</v>
      </c>
    </row>
    <row r="18" spans="1:17" ht="21.75" customHeight="1">
      <c r="A18" s="67" t="s">
        <v>126</v>
      </c>
      <c r="B18" s="73"/>
      <c r="C18" s="73"/>
      <c r="D18" s="77">
        <v>2.5</v>
      </c>
      <c r="E18" s="67" t="s">
        <v>126</v>
      </c>
      <c r="F18" s="67" t="s">
        <v>126</v>
      </c>
      <c r="G18" s="16">
        <f t="shared" si="0"/>
        <v>17</v>
      </c>
      <c r="H18" s="17">
        <f t="shared" si="1"/>
        <v>18</v>
      </c>
      <c r="I18" s="73"/>
      <c r="J18" s="76"/>
      <c r="K18" s="77">
        <v>3.3</v>
      </c>
      <c r="L18" s="67" t="s">
        <v>126</v>
      </c>
      <c r="M18" s="67" t="s">
        <v>126</v>
      </c>
      <c r="N18" s="67" t="s">
        <v>126</v>
      </c>
      <c r="P18" s="84" t="s">
        <v>117</v>
      </c>
      <c r="Q18">
        <v>1.25</v>
      </c>
    </row>
    <row r="19" spans="1:17" ht="21.75" customHeight="1">
      <c r="A19" s="12" t="s">
        <v>145</v>
      </c>
      <c r="B19" s="77">
        <v>3.3</v>
      </c>
      <c r="C19" s="73"/>
      <c r="D19" s="73"/>
      <c r="E19" s="53">
        <v>20</v>
      </c>
      <c r="F19" s="53">
        <v>3</v>
      </c>
      <c r="G19" s="16">
        <f t="shared" si="0"/>
        <v>19</v>
      </c>
      <c r="H19" s="17">
        <f t="shared" si="1"/>
        <v>20</v>
      </c>
      <c r="I19" s="77">
        <v>2.3</v>
      </c>
      <c r="J19" s="76"/>
      <c r="K19" s="75"/>
      <c r="L19" s="53">
        <v>20</v>
      </c>
      <c r="M19" s="53">
        <v>1</v>
      </c>
      <c r="N19" s="89" t="s">
        <v>155</v>
      </c>
      <c r="P19" s="84" t="s">
        <v>118</v>
      </c>
      <c r="Q19">
        <v>1</v>
      </c>
    </row>
    <row r="20" spans="1:14" ht="21.75" customHeight="1">
      <c r="A20" s="67" t="s">
        <v>126</v>
      </c>
      <c r="B20" s="73"/>
      <c r="C20" s="77">
        <v>3.3</v>
      </c>
      <c r="D20" s="73"/>
      <c r="E20" s="67" t="s">
        <v>126</v>
      </c>
      <c r="F20" s="67" t="s">
        <v>126</v>
      </c>
      <c r="G20" s="16">
        <f t="shared" si="0"/>
        <v>21</v>
      </c>
      <c r="H20" s="17">
        <f t="shared" si="1"/>
        <v>22</v>
      </c>
      <c r="I20" s="73"/>
      <c r="J20" s="77">
        <v>3.3</v>
      </c>
      <c r="K20" s="75"/>
      <c r="L20" s="53">
        <v>20</v>
      </c>
      <c r="M20" s="53">
        <v>3</v>
      </c>
      <c r="N20" s="89" t="s">
        <v>154</v>
      </c>
    </row>
    <row r="21" spans="1:14" ht="21.75" customHeight="1">
      <c r="A21" s="67" t="s">
        <v>126</v>
      </c>
      <c r="B21" s="73"/>
      <c r="C21" s="73"/>
      <c r="D21" s="77">
        <v>3.3</v>
      </c>
      <c r="E21" s="67" t="s">
        <v>126</v>
      </c>
      <c r="F21" s="67" t="s">
        <v>126</v>
      </c>
      <c r="G21" s="16">
        <f t="shared" si="0"/>
        <v>23</v>
      </c>
      <c r="H21" s="17">
        <f t="shared" si="1"/>
        <v>24</v>
      </c>
      <c r="I21" s="73"/>
      <c r="J21" s="76"/>
      <c r="K21" s="77">
        <v>3.3</v>
      </c>
      <c r="L21" s="67" t="s">
        <v>126</v>
      </c>
      <c r="M21" s="67" t="s">
        <v>126</v>
      </c>
      <c r="N21" s="67" t="s">
        <v>126</v>
      </c>
    </row>
    <row r="22" spans="1:14" ht="21.75" customHeight="1" thickBot="1">
      <c r="A22" s="12" t="s">
        <v>146</v>
      </c>
      <c r="B22" s="77">
        <v>4.7</v>
      </c>
      <c r="C22" s="73"/>
      <c r="D22" s="73"/>
      <c r="E22" s="53">
        <v>30</v>
      </c>
      <c r="F22" s="53">
        <v>3</v>
      </c>
      <c r="G22" s="16">
        <f t="shared" si="0"/>
        <v>25</v>
      </c>
      <c r="H22" s="17">
        <f t="shared" si="1"/>
        <v>26</v>
      </c>
      <c r="I22" s="77">
        <v>3.3</v>
      </c>
      <c r="J22" s="76"/>
      <c r="K22" s="75"/>
      <c r="L22" s="67" t="s">
        <v>126</v>
      </c>
      <c r="M22" s="67" t="s">
        <v>126</v>
      </c>
      <c r="N22" s="67" t="s">
        <v>126</v>
      </c>
    </row>
    <row r="23" spans="1:17" ht="21.75" customHeight="1">
      <c r="A23" s="67" t="s">
        <v>126</v>
      </c>
      <c r="B23" s="73"/>
      <c r="C23" s="77">
        <v>4.7</v>
      </c>
      <c r="D23" s="73"/>
      <c r="E23" s="67" t="s">
        <v>126</v>
      </c>
      <c r="F23" s="67" t="s">
        <v>126</v>
      </c>
      <c r="G23" s="16">
        <f t="shared" si="0"/>
        <v>27</v>
      </c>
      <c r="H23" s="17">
        <f t="shared" si="1"/>
        <v>28</v>
      </c>
      <c r="I23" s="73"/>
      <c r="J23" s="77">
        <v>4.7</v>
      </c>
      <c r="K23" s="75"/>
      <c r="L23" s="54">
        <v>30</v>
      </c>
      <c r="M23" s="86">
        <v>3</v>
      </c>
      <c r="N23" s="89" t="s">
        <v>146</v>
      </c>
      <c r="Q23" s="85"/>
    </row>
    <row r="24" spans="1:14" ht="21.75" customHeight="1">
      <c r="A24" s="67" t="s">
        <v>126</v>
      </c>
      <c r="B24" s="73"/>
      <c r="C24" s="73"/>
      <c r="D24" s="77">
        <v>4.7</v>
      </c>
      <c r="E24" s="67" t="s">
        <v>126</v>
      </c>
      <c r="F24" s="67" t="s">
        <v>126</v>
      </c>
      <c r="G24" s="16">
        <f t="shared" si="0"/>
        <v>29</v>
      </c>
      <c r="H24" s="17">
        <f t="shared" si="1"/>
        <v>30</v>
      </c>
      <c r="I24" s="73"/>
      <c r="J24" s="76"/>
      <c r="K24" s="77">
        <v>4.7</v>
      </c>
      <c r="L24" s="67" t="s">
        <v>126</v>
      </c>
      <c r="M24" s="67" t="s">
        <v>126</v>
      </c>
      <c r="N24" s="67" t="s">
        <v>126</v>
      </c>
    </row>
    <row r="25" spans="1:14" ht="21.75" customHeight="1">
      <c r="A25" s="12" t="s">
        <v>147</v>
      </c>
      <c r="B25" s="77">
        <v>7.3</v>
      </c>
      <c r="C25" s="73"/>
      <c r="D25" s="73"/>
      <c r="E25" s="53">
        <v>40</v>
      </c>
      <c r="F25" s="53">
        <v>3</v>
      </c>
      <c r="G25" s="16">
        <f t="shared" si="0"/>
        <v>31</v>
      </c>
      <c r="H25" s="17">
        <f t="shared" si="1"/>
        <v>32</v>
      </c>
      <c r="I25" s="77">
        <v>4.7</v>
      </c>
      <c r="J25" s="76"/>
      <c r="K25" s="75"/>
      <c r="L25" s="67" t="s">
        <v>126</v>
      </c>
      <c r="M25" s="67" t="s">
        <v>126</v>
      </c>
      <c r="N25" s="67" t="s">
        <v>126</v>
      </c>
    </row>
    <row r="26" spans="1:14" ht="21.75" customHeight="1">
      <c r="A26" s="67" t="s">
        <v>126</v>
      </c>
      <c r="B26" s="73"/>
      <c r="C26" s="77">
        <v>7.3</v>
      </c>
      <c r="D26" s="73"/>
      <c r="E26" s="67" t="s">
        <v>126</v>
      </c>
      <c r="F26" s="67" t="s">
        <v>126</v>
      </c>
      <c r="G26" s="16">
        <f t="shared" si="0"/>
        <v>33</v>
      </c>
      <c r="H26" s="17">
        <f t="shared" si="1"/>
        <v>34</v>
      </c>
      <c r="I26" s="73"/>
      <c r="J26" s="77">
        <v>2.5</v>
      </c>
      <c r="K26" s="75"/>
      <c r="L26" s="53">
        <v>20</v>
      </c>
      <c r="M26" s="53">
        <v>3</v>
      </c>
      <c r="N26" s="89" t="s">
        <v>156</v>
      </c>
    </row>
    <row r="27" spans="1:14" ht="21.75" customHeight="1">
      <c r="A27" s="67" t="s">
        <v>126</v>
      </c>
      <c r="B27" s="73"/>
      <c r="C27" s="73"/>
      <c r="D27" s="77">
        <v>7.3</v>
      </c>
      <c r="E27" s="67" t="s">
        <v>126</v>
      </c>
      <c r="F27" s="67" t="s">
        <v>126</v>
      </c>
      <c r="G27" s="16">
        <f t="shared" si="0"/>
        <v>35</v>
      </c>
      <c r="H27" s="17">
        <f t="shared" si="1"/>
        <v>36</v>
      </c>
      <c r="I27" s="73"/>
      <c r="J27" s="76"/>
      <c r="K27" s="77">
        <v>2.5</v>
      </c>
      <c r="L27" s="67" t="s">
        <v>126</v>
      </c>
      <c r="M27" s="67" t="s">
        <v>126</v>
      </c>
      <c r="N27" s="67" t="s">
        <v>126</v>
      </c>
    </row>
    <row r="28" spans="1:14" ht="21.75" customHeight="1">
      <c r="A28" s="12" t="s">
        <v>144</v>
      </c>
      <c r="B28" s="77">
        <v>2.5</v>
      </c>
      <c r="C28" s="73"/>
      <c r="D28" s="73"/>
      <c r="E28" s="53">
        <v>20</v>
      </c>
      <c r="F28" s="53">
        <v>3</v>
      </c>
      <c r="G28" s="16">
        <f t="shared" si="0"/>
        <v>37</v>
      </c>
      <c r="H28" s="17">
        <f t="shared" si="1"/>
        <v>38</v>
      </c>
      <c r="I28" s="77">
        <v>2.5</v>
      </c>
      <c r="J28" s="76"/>
      <c r="K28" s="75"/>
      <c r="L28" s="67" t="s">
        <v>126</v>
      </c>
      <c r="M28" s="67" t="s">
        <v>126</v>
      </c>
      <c r="N28" s="67" t="s">
        <v>126</v>
      </c>
    </row>
    <row r="29" spans="1:14" ht="21.75" customHeight="1">
      <c r="A29" s="67" t="s">
        <v>126</v>
      </c>
      <c r="B29" s="73"/>
      <c r="C29" s="77">
        <v>2.5</v>
      </c>
      <c r="D29" s="73"/>
      <c r="E29" s="67" t="s">
        <v>126</v>
      </c>
      <c r="F29" s="67" t="s">
        <v>126</v>
      </c>
      <c r="G29" s="16">
        <f t="shared" si="0"/>
        <v>39</v>
      </c>
      <c r="H29" s="17">
        <f t="shared" si="1"/>
        <v>40</v>
      </c>
      <c r="I29" s="73"/>
      <c r="J29" s="77">
        <v>2.5</v>
      </c>
      <c r="K29" s="75"/>
      <c r="L29" s="18">
        <v>20</v>
      </c>
      <c r="M29" s="18">
        <v>3</v>
      </c>
      <c r="N29" s="89" t="s">
        <v>144</v>
      </c>
    </row>
    <row r="30" spans="1:14" ht="21.75" customHeight="1">
      <c r="A30" s="67" t="s">
        <v>126</v>
      </c>
      <c r="B30" s="78"/>
      <c r="C30" s="73"/>
      <c r="D30" s="77">
        <v>2.5</v>
      </c>
      <c r="E30" s="67" t="s">
        <v>126</v>
      </c>
      <c r="F30" s="67" t="s">
        <v>126</v>
      </c>
      <c r="G30" s="64">
        <v>41</v>
      </c>
      <c r="H30" s="65">
        <v>42</v>
      </c>
      <c r="I30" s="78"/>
      <c r="J30" s="79"/>
      <c r="K30" s="77">
        <v>2.5</v>
      </c>
      <c r="L30" s="67" t="s">
        <v>126</v>
      </c>
      <c r="M30" s="67" t="s">
        <v>126</v>
      </c>
      <c r="N30" s="67" t="s">
        <v>126</v>
      </c>
    </row>
    <row r="31" spans="1:14" ht="21.75" customHeight="1">
      <c r="A31" s="60" t="s">
        <v>149</v>
      </c>
      <c r="B31" s="80">
        <v>7</v>
      </c>
      <c r="C31" s="78"/>
      <c r="D31" s="73"/>
      <c r="E31" s="69">
        <v>40</v>
      </c>
      <c r="F31" s="69">
        <v>3</v>
      </c>
      <c r="G31" s="64">
        <v>43</v>
      </c>
      <c r="H31" s="65">
        <v>44</v>
      </c>
      <c r="I31" s="80">
        <v>2.5</v>
      </c>
      <c r="J31" s="79"/>
      <c r="K31" s="79"/>
      <c r="L31" s="67" t="s">
        <v>126</v>
      </c>
      <c r="M31" s="67" t="s">
        <v>126</v>
      </c>
      <c r="N31" s="67" t="s">
        <v>126</v>
      </c>
    </row>
    <row r="32" spans="1:14" ht="21.75" customHeight="1">
      <c r="A32" s="67" t="s">
        <v>126</v>
      </c>
      <c r="B32" s="78"/>
      <c r="C32" s="80">
        <v>7</v>
      </c>
      <c r="D32" s="78"/>
      <c r="E32" s="67" t="s">
        <v>126</v>
      </c>
      <c r="F32" s="67" t="s">
        <v>126</v>
      </c>
      <c r="G32" s="64">
        <v>45</v>
      </c>
      <c r="H32" s="65">
        <v>46</v>
      </c>
      <c r="I32" s="78"/>
      <c r="J32" s="80">
        <v>4.7</v>
      </c>
      <c r="K32" s="79"/>
      <c r="L32" s="67">
        <v>30</v>
      </c>
      <c r="M32" s="67">
        <v>3</v>
      </c>
      <c r="N32" s="60" t="s">
        <v>157</v>
      </c>
    </row>
    <row r="33" spans="1:14" ht="21.75" customHeight="1">
      <c r="A33" s="67" t="s">
        <v>126</v>
      </c>
      <c r="B33" s="78"/>
      <c r="C33" s="78"/>
      <c r="D33" s="80">
        <v>7</v>
      </c>
      <c r="E33" s="67" t="s">
        <v>126</v>
      </c>
      <c r="F33" s="67" t="s">
        <v>126</v>
      </c>
      <c r="G33" s="64">
        <v>47</v>
      </c>
      <c r="H33" s="65">
        <v>48</v>
      </c>
      <c r="I33" s="78"/>
      <c r="J33" s="79"/>
      <c r="K33" s="80">
        <v>4.7</v>
      </c>
      <c r="L33" s="67" t="s">
        <v>126</v>
      </c>
      <c r="M33" s="67" t="s">
        <v>126</v>
      </c>
      <c r="N33" s="67" t="s">
        <v>126</v>
      </c>
    </row>
    <row r="34" spans="1:14" ht="21.75" customHeight="1">
      <c r="A34" s="60" t="s">
        <v>150</v>
      </c>
      <c r="B34" s="80">
        <v>0.6</v>
      </c>
      <c r="C34" s="78"/>
      <c r="D34" s="78"/>
      <c r="E34" s="69">
        <v>15</v>
      </c>
      <c r="F34" s="69">
        <v>3</v>
      </c>
      <c r="G34" s="64">
        <v>49</v>
      </c>
      <c r="H34" s="65">
        <v>50</v>
      </c>
      <c r="I34" s="80">
        <v>4.7</v>
      </c>
      <c r="J34" s="79"/>
      <c r="K34" s="79"/>
      <c r="L34" s="67" t="s">
        <v>126</v>
      </c>
      <c r="M34" s="67" t="s">
        <v>126</v>
      </c>
      <c r="N34" s="67" t="s">
        <v>126</v>
      </c>
    </row>
    <row r="35" spans="1:14" ht="21.75" customHeight="1">
      <c r="A35" s="67" t="s">
        <v>126</v>
      </c>
      <c r="B35" s="78"/>
      <c r="C35" s="80">
        <v>0.6</v>
      </c>
      <c r="D35" s="78"/>
      <c r="E35" s="67" t="s">
        <v>126</v>
      </c>
      <c r="F35" s="67" t="s">
        <v>126</v>
      </c>
      <c r="G35" s="64">
        <v>51</v>
      </c>
      <c r="H35" s="65">
        <v>52</v>
      </c>
      <c r="I35" s="78"/>
      <c r="J35" s="80">
        <v>2.8</v>
      </c>
      <c r="K35" s="79"/>
      <c r="L35" s="53">
        <v>20</v>
      </c>
      <c r="M35" s="53">
        <v>3</v>
      </c>
      <c r="N35" s="89" t="s">
        <v>158</v>
      </c>
    </row>
    <row r="36" spans="1:14" ht="21.75" customHeight="1">
      <c r="A36" s="67" t="s">
        <v>126</v>
      </c>
      <c r="B36" s="78"/>
      <c r="C36" s="78"/>
      <c r="D36" s="80">
        <v>0.6</v>
      </c>
      <c r="E36" s="67" t="s">
        <v>126</v>
      </c>
      <c r="F36" s="67" t="s">
        <v>126</v>
      </c>
      <c r="G36" s="64">
        <v>53</v>
      </c>
      <c r="H36" s="65">
        <v>54</v>
      </c>
      <c r="I36" s="78"/>
      <c r="J36" s="79"/>
      <c r="K36" s="80">
        <v>2.8</v>
      </c>
      <c r="L36" s="67" t="s">
        <v>126</v>
      </c>
      <c r="M36" s="67" t="s">
        <v>126</v>
      </c>
      <c r="N36" s="67" t="s">
        <v>126</v>
      </c>
    </row>
    <row r="37" spans="1:14" ht="21.75" customHeight="1">
      <c r="A37" s="60" t="s">
        <v>91</v>
      </c>
      <c r="B37" s="80">
        <v>2.8</v>
      </c>
      <c r="C37" s="78"/>
      <c r="D37" s="78"/>
      <c r="E37" s="69">
        <v>20</v>
      </c>
      <c r="F37" s="69">
        <v>3</v>
      </c>
      <c r="G37" s="64">
        <v>55</v>
      </c>
      <c r="H37" s="65">
        <v>56</v>
      </c>
      <c r="I37" s="80">
        <v>2.8</v>
      </c>
      <c r="J37" s="79"/>
      <c r="K37" s="79"/>
      <c r="L37" s="67" t="s">
        <v>126</v>
      </c>
      <c r="M37" s="67" t="s">
        <v>126</v>
      </c>
      <c r="N37" s="67" t="s">
        <v>126</v>
      </c>
    </row>
    <row r="38" spans="1:14" ht="21.75" customHeight="1">
      <c r="A38" s="67" t="s">
        <v>126</v>
      </c>
      <c r="B38" s="78"/>
      <c r="C38" s="80">
        <v>2.8</v>
      </c>
      <c r="D38" s="78"/>
      <c r="E38" s="67" t="s">
        <v>126</v>
      </c>
      <c r="F38" s="67" t="s">
        <v>126</v>
      </c>
      <c r="G38" s="64">
        <v>57</v>
      </c>
      <c r="H38" s="65">
        <v>58</v>
      </c>
      <c r="I38" s="78"/>
      <c r="J38" s="80">
        <v>3.3</v>
      </c>
      <c r="K38" s="79"/>
      <c r="L38" s="67">
        <v>20</v>
      </c>
      <c r="M38" s="67">
        <v>3</v>
      </c>
      <c r="N38" s="60" t="s">
        <v>145</v>
      </c>
    </row>
    <row r="39" spans="1:14" ht="21.75" customHeight="1">
      <c r="A39" s="67" t="s">
        <v>126</v>
      </c>
      <c r="B39" s="78"/>
      <c r="C39" s="79"/>
      <c r="D39" s="80">
        <v>2.8</v>
      </c>
      <c r="E39" s="67" t="s">
        <v>126</v>
      </c>
      <c r="F39" s="67" t="s">
        <v>126</v>
      </c>
      <c r="G39" s="64">
        <v>59</v>
      </c>
      <c r="H39" s="65">
        <v>60</v>
      </c>
      <c r="I39" s="78"/>
      <c r="J39" s="79"/>
      <c r="K39" s="80">
        <v>3.3</v>
      </c>
      <c r="L39" s="67" t="s">
        <v>126</v>
      </c>
      <c r="M39" s="67" t="s">
        <v>126</v>
      </c>
      <c r="N39" s="67" t="s">
        <v>126</v>
      </c>
    </row>
    <row r="40" spans="1:14" ht="21.75" customHeight="1">
      <c r="A40" s="60" t="s">
        <v>17</v>
      </c>
      <c r="B40" s="80">
        <v>2.4</v>
      </c>
      <c r="C40" s="79"/>
      <c r="D40" s="79"/>
      <c r="E40" s="69">
        <v>20</v>
      </c>
      <c r="F40" s="69">
        <v>1</v>
      </c>
      <c r="G40" s="64">
        <v>61</v>
      </c>
      <c r="H40" s="65">
        <v>62</v>
      </c>
      <c r="I40" s="80">
        <v>3.3</v>
      </c>
      <c r="J40" s="79"/>
      <c r="K40" s="79"/>
      <c r="L40" s="67" t="s">
        <v>126</v>
      </c>
      <c r="M40" s="67" t="s">
        <v>126</v>
      </c>
      <c r="N40" s="67" t="s">
        <v>126</v>
      </c>
    </row>
    <row r="41" spans="1:14" ht="21.75" customHeight="1">
      <c r="A41" s="60" t="s">
        <v>151</v>
      </c>
      <c r="B41" s="78"/>
      <c r="C41" s="80">
        <v>1.6</v>
      </c>
      <c r="D41" s="79"/>
      <c r="E41" s="69">
        <v>20</v>
      </c>
      <c r="F41" s="69">
        <v>1</v>
      </c>
      <c r="G41" s="64">
        <v>63</v>
      </c>
      <c r="H41" s="65">
        <v>64</v>
      </c>
      <c r="I41" s="78"/>
      <c r="J41" s="62">
        <v>11.6</v>
      </c>
      <c r="K41" s="79"/>
      <c r="L41" s="67">
        <v>50</v>
      </c>
      <c r="M41" s="67">
        <v>3</v>
      </c>
      <c r="N41" s="60" t="s">
        <v>159</v>
      </c>
    </row>
    <row r="42" spans="1:14" ht="21.75" customHeight="1">
      <c r="A42" s="60" t="s">
        <v>14</v>
      </c>
      <c r="B42" s="78"/>
      <c r="C42" s="79"/>
      <c r="D42" s="81">
        <v>3</v>
      </c>
      <c r="E42" s="69">
        <v>20</v>
      </c>
      <c r="F42" s="69">
        <v>3</v>
      </c>
      <c r="G42" s="64">
        <v>65</v>
      </c>
      <c r="H42" s="65">
        <v>66</v>
      </c>
      <c r="I42" s="78"/>
      <c r="J42" s="79"/>
      <c r="K42" s="62">
        <v>11.6</v>
      </c>
      <c r="L42" s="67" t="s">
        <v>126</v>
      </c>
      <c r="M42" s="67" t="s">
        <v>126</v>
      </c>
      <c r="N42" s="67" t="s">
        <v>126</v>
      </c>
    </row>
    <row r="43" spans="1:14" ht="21.75" customHeight="1">
      <c r="A43" s="67" t="s">
        <v>126</v>
      </c>
      <c r="B43" s="80">
        <v>3</v>
      </c>
      <c r="C43" s="63"/>
      <c r="D43" s="63"/>
      <c r="E43" s="67" t="s">
        <v>126</v>
      </c>
      <c r="F43" s="67" t="s">
        <v>126</v>
      </c>
      <c r="G43" s="64">
        <v>67</v>
      </c>
      <c r="H43" s="65">
        <v>68</v>
      </c>
      <c r="I43" s="62">
        <v>11.6</v>
      </c>
      <c r="J43" s="63"/>
      <c r="K43" s="63"/>
      <c r="L43" s="67" t="s">
        <v>126</v>
      </c>
      <c r="M43" s="67" t="s">
        <v>126</v>
      </c>
      <c r="N43" s="67" t="s">
        <v>126</v>
      </c>
    </row>
    <row r="44" spans="1:14" ht="21.75" customHeight="1">
      <c r="A44" s="67" t="s">
        <v>126</v>
      </c>
      <c r="B44" s="61"/>
      <c r="C44" s="80">
        <v>3</v>
      </c>
      <c r="D44" s="63"/>
      <c r="E44" s="67" t="s">
        <v>126</v>
      </c>
      <c r="F44" s="67" t="s">
        <v>126</v>
      </c>
      <c r="G44" s="64">
        <v>69</v>
      </c>
      <c r="H44" s="65">
        <v>70</v>
      </c>
      <c r="I44" s="66"/>
      <c r="J44" s="62">
        <v>1.1</v>
      </c>
      <c r="K44" s="63"/>
      <c r="L44" s="67">
        <v>20</v>
      </c>
      <c r="M44" s="67">
        <v>1</v>
      </c>
      <c r="N44" s="60" t="s">
        <v>16</v>
      </c>
    </row>
    <row r="45" spans="1:14" ht="21.75" customHeight="1">
      <c r="A45" s="60" t="s">
        <v>152</v>
      </c>
      <c r="B45" s="61"/>
      <c r="C45" s="63"/>
      <c r="D45" s="81">
        <v>4</v>
      </c>
      <c r="E45" s="69">
        <v>20</v>
      </c>
      <c r="F45" s="69">
        <v>3</v>
      </c>
      <c r="G45" s="64">
        <v>71</v>
      </c>
      <c r="H45" s="65">
        <v>72</v>
      </c>
      <c r="I45" s="66"/>
      <c r="J45" s="63"/>
      <c r="K45" s="68"/>
      <c r="L45" s="67">
        <v>20</v>
      </c>
      <c r="M45" s="67">
        <v>1</v>
      </c>
      <c r="N45" s="60" t="s">
        <v>28</v>
      </c>
    </row>
    <row r="46" spans="1:14" ht="21.75" customHeight="1">
      <c r="A46" s="67" t="s">
        <v>126</v>
      </c>
      <c r="B46" s="80">
        <v>4</v>
      </c>
      <c r="C46" s="63"/>
      <c r="D46" s="63"/>
      <c r="E46" s="67" t="s">
        <v>126</v>
      </c>
      <c r="F46" s="67" t="s">
        <v>126</v>
      </c>
      <c r="G46" s="64">
        <v>73</v>
      </c>
      <c r="H46" s="65">
        <v>74</v>
      </c>
      <c r="I46" s="62"/>
      <c r="J46" s="63"/>
      <c r="K46" s="63"/>
      <c r="L46" s="67">
        <v>20</v>
      </c>
      <c r="M46" s="67">
        <v>1</v>
      </c>
      <c r="N46" s="60" t="s">
        <v>28</v>
      </c>
    </row>
    <row r="47" spans="1:14" ht="21.75" customHeight="1">
      <c r="A47" s="67" t="s">
        <v>126</v>
      </c>
      <c r="B47" s="61"/>
      <c r="C47" s="80">
        <v>4</v>
      </c>
      <c r="D47" s="63"/>
      <c r="E47" s="67" t="s">
        <v>126</v>
      </c>
      <c r="F47" s="67" t="s">
        <v>126</v>
      </c>
      <c r="G47" s="64">
        <v>75</v>
      </c>
      <c r="H47" s="65">
        <v>76</v>
      </c>
      <c r="I47" s="66"/>
      <c r="J47" s="62"/>
      <c r="K47" s="63"/>
      <c r="L47" s="67">
        <v>20</v>
      </c>
      <c r="M47" s="67">
        <v>1</v>
      </c>
      <c r="N47" s="60" t="s">
        <v>28</v>
      </c>
    </row>
    <row r="48" spans="1:14" ht="21.75" customHeight="1">
      <c r="A48" s="60" t="s">
        <v>28</v>
      </c>
      <c r="B48" s="61"/>
      <c r="C48" s="63"/>
      <c r="D48" s="68"/>
      <c r="E48" s="69">
        <v>20</v>
      </c>
      <c r="F48" s="69">
        <v>1</v>
      </c>
      <c r="G48" s="64">
        <v>77</v>
      </c>
      <c r="H48" s="65">
        <v>78</v>
      </c>
      <c r="I48" s="66"/>
      <c r="J48" s="63"/>
      <c r="K48" s="68"/>
      <c r="L48" s="67">
        <v>20</v>
      </c>
      <c r="M48" s="67">
        <v>1</v>
      </c>
      <c r="N48" s="60" t="s">
        <v>28</v>
      </c>
    </row>
    <row r="49" spans="1:14" ht="21.75" customHeight="1">
      <c r="A49" s="60" t="s">
        <v>28</v>
      </c>
      <c r="B49" s="62"/>
      <c r="C49" s="63"/>
      <c r="D49" s="63"/>
      <c r="E49" s="69">
        <v>20</v>
      </c>
      <c r="F49" s="69">
        <v>1</v>
      </c>
      <c r="G49" s="64">
        <v>79</v>
      </c>
      <c r="H49" s="65">
        <v>80</v>
      </c>
      <c r="I49" s="62"/>
      <c r="J49" s="63"/>
      <c r="K49" s="63"/>
      <c r="L49" s="67">
        <v>20</v>
      </c>
      <c r="M49" s="67">
        <v>1</v>
      </c>
      <c r="N49" s="60" t="s">
        <v>28</v>
      </c>
    </row>
    <row r="50" spans="1:14" ht="21.75" customHeight="1">
      <c r="A50" s="60" t="s">
        <v>28</v>
      </c>
      <c r="B50" s="61"/>
      <c r="C50" s="62"/>
      <c r="D50" s="63"/>
      <c r="E50" s="69">
        <v>20</v>
      </c>
      <c r="F50" s="69">
        <v>1</v>
      </c>
      <c r="G50" s="64">
        <v>81</v>
      </c>
      <c r="H50" s="65">
        <v>82</v>
      </c>
      <c r="I50" s="66"/>
      <c r="J50" s="62"/>
      <c r="K50" s="63"/>
      <c r="L50" s="67">
        <v>20</v>
      </c>
      <c r="M50" s="67">
        <v>1</v>
      </c>
      <c r="N50" s="60" t="s">
        <v>28</v>
      </c>
    </row>
    <row r="51" spans="1:14" ht="21.75" customHeight="1" thickBot="1">
      <c r="A51" s="60" t="s">
        <v>28</v>
      </c>
      <c r="B51" s="61"/>
      <c r="C51" s="63"/>
      <c r="D51" s="68"/>
      <c r="E51" s="53">
        <v>20</v>
      </c>
      <c r="F51" s="53">
        <v>1</v>
      </c>
      <c r="G51" s="64">
        <v>83</v>
      </c>
      <c r="H51" s="65">
        <v>84</v>
      </c>
      <c r="I51" s="66"/>
      <c r="J51" s="63"/>
      <c r="K51" s="68"/>
      <c r="L51" s="53">
        <v>20</v>
      </c>
      <c r="M51" s="53">
        <v>1</v>
      </c>
      <c r="N51" s="60" t="s">
        <v>28</v>
      </c>
    </row>
    <row r="52" spans="1:11" ht="19.5" customHeight="1" thickBot="1">
      <c r="A52" s="29"/>
      <c r="B52" s="51">
        <f>B49+B46+B43+B40+B37+B34+B31+B28+B25+B22+B19+B16+B13+B10</f>
        <v>45.099999999999994</v>
      </c>
      <c r="C52" s="51">
        <f>C50+C47+C44+C41+C38+C35+C32+C29+C26+C23+C20+C17+C14+C11</f>
        <v>44.3</v>
      </c>
      <c r="D52" s="52">
        <f>D51+D48+D45+D42+D39+D36+D33+D30+D27+D24+D21+D18+D15+D12</f>
        <v>42.699999999999996</v>
      </c>
      <c r="I52" s="31">
        <f>I49+I46+I43+I40+I37+I34+I31+I28+I25+I22+I19+I16+I13+I10</f>
        <v>45.99999999999999</v>
      </c>
      <c r="J52" s="31">
        <f>J50+J47+J44+J41+J38+J35+J32+J29+J26+J23+J20+J17+J14+J11</f>
        <v>44.8</v>
      </c>
      <c r="K52" s="30">
        <f>K51+K48+K45+K42+K39+K36+K33+K30+K27+K24+K21+K18+K15+K12</f>
        <v>43.699999999999996</v>
      </c>
    </row>
    <row r="54" spans="2:11" ht="17.25" customHeight="1">
      <c r="B54" s="29" t="s">
        <v>7</v>
      </c>
      <c r="C54" s="108">
        <f>B52+I52</f>
        <v>91.1</v>
      </c>
      <c r="D54" s="108"/>
      <c r="E54" s="3" t="s">
        <v>22</v>
      </c>
      <c r="J54"/>
      <c r="K54"/>
    </row>
    <row r="55" spans="2:12" ht="17.25" customHeight="1">
      <c r="B55" s="29" t="s">
        <v>8</v>
      </c>
      <c r="C55" s="107">
        <f>C52+J52</f>
        <v>89.1</v>
      </c>
      <c r="D55" s="107"/>
      <c r="E55" s="3" t="s">
        <v>22</v>
      </c>
      <c r="I55" s="29" t="s">
        <v>10</v>
      </c>
      <c r="J55" s="109">
        <f>(I10+J11+K12+I13+J14+K15+I16+J17+K18+J20+K21+I22+J23+K24+I25+J26+K27+I28+J29+K30+I31+J32+K33+I34+J35+K36+I37+J38+K39+I40+B10+C11+D12+B13+C14+D15+B16+C17+D18+B19+C20+D21+B22+C23+D24+B25+C26+D27+B28+C29+D30+B31+C32+D33+B34+C35+D36+B37+C38+D39+D42+B43+C44+D45+B46+C47)*Q17+(J41+K42+I43)*Q18+(J44+C41+B40+I19)*Q14</f>
        <v>277.15</v>
      </c>
      <c r="K55" s="109"/>
      <c r="L55" s="3" t="s">
        <v>13</v>
      </c>
    </row>
    <row r="56" spans="2:12" ht="17.25" customHeight="1">
      <c r="B56" s="29" t="s">
        <v>9</v>
      </c>
      <c r="C56" s="107">
        <f>D52+K52</f>
        <v>86.39999999999999</v>
      </c>
      <c r="D56" s="107"/>
      <c r="E56" s="3" t="s">
        <v>22</v>
      </c>
      <c r="J56" s="109">
        <f>(J55*1000)/Q12/3</f>
        <v>769.8611111111112</v>
      </c>
      <c r="K56" s="109"/>
      <c r="L56" s="3" t="s">
        <v>0</v>
      </c>
    </row>
  </sheetData>
  <mergeCells count="18">
    <mergeCell ref="C55:D55"/>
    <mergeCell ref="J55:K55"/>
    <mergeCell ref="C56:D56"/>
    <mergeCell ref="J56:K56"/>
    <mergeCell ref="N8:N9"/>
    <mergeCell ref="G9:H9"/>
    <mergeCell ref="M8:M9"/>
    <mergeCell ref="C54:D54"/>
    <mergeCell ref="J5:N5"/>
    <mergeCell ref="B5:C5"/>
    <mergeCell ref="G5:H5"/>
    <mergeCell ref="A8:A9"/>
    <mergeCell ref="B8:D8"/>
    <mergeCell ref="E8:E9"/>
    <mergeCell ref="G8:H8"/>
    <mergeCell ref="F8:F9"/>
    <mergeCell ref="I8:K8"/>
    <mergeCell ref="L8:L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5:Q29"/>
  <sheetViews>
    <sheetView workbookViewId="0" topLeftCell="A1">
      <selection activeCell="A5" sqref="A5:N29"/>
    </sheetView>
  </sheetViews>
  <sheetFormatPr defaultColWidth="9.140625" defaultRowHeight="17.25" customHeight="1"/>
  <cols>
    <col min="1" max="1" width="23.8515625" style="3" customWidth="1"/>
    <col min="2" max="2" width="5.8515625" style="2" customWidth="1"/>
    <col min="3" max="3" width="6.140625" style="2" customWidth="1"/>
    <col min="4" max="4" width="6.28125" style="2" customWidth="1"/>
    <col min="5" max="5" width="4.8515625" style="3" customWidth="1"/>
    <col min="6" max="6" width="5.140625" style="3" customWidth="1"/>
    <col min="7" max="7" width="4.140625" style="3" customWidth="1"/>
    <col min="8" max="8" width="4.421875" style="3" customWidth="1"/>
    <col min="9" max="9" width="6.00390625" style="2" customWidth="1"/>
    <col min="10" max="10" width="6.421875" style="2" customWidth="1"/>
    <col min="11" max="11" width="6.00390625" style="2" customWidth="1"/>
    <col min="12" max="12" width="4.8515625" style="3" customWidth="1"/>
    <col min="13" max="13" width="5.140625" style="3" customWidth="1"/>
    <col min="14" max="15" width="19.8515625" style="3" customWidth="1"/>
    <col min="16" max="16384" width="8.8515625" style="3" customWidth="1"/>
  </cols>
  <sheetData>
    <row r="5" spans="1:14" ht="17.25" customHeight="1">
      <c r="A5" s="1" t="s">
        <v>6</v>
      </c>
      <c r="B5" s="118" t="s">
        <v>119</v>
      </c>
      <c r="C5" s="118"/>
      <c r="G5" s="118">
        <v>100</v>
      </c>
      <c r="H5" s="118"/>
      <c r="I5" s="35" t="s">
        <v>12</v>
      </c>
      <c r="J5" s="116" t="s">
        <v>197</v>
      </c>
      <c r="K5" s="116"/>
      <c r="L5" s="117"/>
      <c r="M5" s="117"/>
      <c r="N5" s="117"/>
    </row>
    <row r="6" spans="9:14" ht="9" customHeight="1">
      <c r="I6" s="36" t="s">
        <v>11</v>
      </c>
      <c r="J6" s="38"/>
      <c r="K6" s="4"/>
      <c r="L6" s="4"/>
      <c r="M6" s="4"/>
      <c r="N6" s="4"/>
    </row>
    <row r="7" spans="9:14" ht="9" customHeight="1" thickBot="1">
      <c r="I7" s="37"/>
      <c r="J7" s="4"/>
      <c r="K7" s="4"/>
      <c r="L7" s="4"/>
      <c r="M7" s="4"/>
      <c r="N7" s="4"/>
    </row>
    <row r="8" spans="1:14" ht="17.25" customHeight="1" thickBot="1">
      <c r="A8" s="110" t="s">
        <v>5</v>
      </c>
      <c r="B8" s="119" t="s">
        <v>21</v>
      </c>
      <c r="C8" s="120"/>
      <c r="D8" s="121"/>
      <c r="E8" s="122" t="s">
        <v>3</v>
      </c>
      <c r="F8" s="114" t="s">
        <v>123</v>
      </c>
      <c r="G8" s="124" t="s">
        <v>196</v>
      </c>
      <c r="H8" s="124"/>
      <c r="I8" s="119" t="s">
        <v>21</v>
      </c>
      <c r="J8" s="120"/>
      <c r="K8" s="121"/>
      <c r="L8" s="122" t="s">
        <v>3</v>
      </c>
      <c r="M8" s="114" t="s">
        <v>123</v>
      </c>
      <c r="N8" s="110" t="s">
        <v>5</v>
      </c>
    </row>
    <row r="9" spans="1:14" ht="27" customHeight="1" thickBot="1">
      <c r="A9" s="111"/>
      <c r="B9" s="32" t="s">
        <v>0</v>
      </c>
      <c r="C9" s="34" t="s">
        <v>1</v>
      </c>
      <c r="D9" s="33" t="s">
        <v>2</v>
      </c>
      <c r="E9" s="123"/>
      <c r="F9" s="115"/>
      <c r="G9" s="112" t="s">
        <v>4</v>
      </c>
      <c r="H9" s="113"/>
      <c r="I9" s="32" t="s">
        <v>0</v>
      </c>
      <c r="J9" s="34" t="s">
        <v>1</v>
      </c>
      <c r="K9" s="33" t="s">
        <v>2</v>
      </c>
      <c r="L9" s="123"/>
      <c r="M9" s="115"/>
      <c r="N9" s="111"/>
    </row>
    <row r="10" spans="1:17" ht="21.75" customHeight="1">
      <c r="A10" s="5" t="s">
        <v>160</v>
      </c>
      <c r="B10" s="91">
        <v>1</v>
      </c>
      <c r="C10" s="40"/>
      <c r="D10" s="41"/>
      <c r="E10" s="54">
        <v>20</v>
      </c>
      <c r="F10" s="54">
        <v>1</v>
      </c>
      <c r="G10" s="9">
        <v>1</v>
      </c>
      <c r="H10" s="10">
        <v>2</v>
      </c>
      <c r="I10" s="6">
        <v>0.4</v>
      </c>
      <c r="J10" s="7"/>
      <c r="K10" s="8"/>
      <c r="L10" s="11">
        <v>20</v>
      </c>
      <c r="M10" s="11">
        <v>1</v>
      </c>
      <c r="N10" s="5" t="s">
        <v>165</v>
      </c>
      <c r="P10" s="83" t="s">
        <v>111</v>
      </c>
      <c r="Q10">
        <v>120</v>
      </c>
    </row>
    <row r="11" spans="1:17" ht="21.75" customHeight="1">
      <c r="A11" s="12" t="s">
        <v>161</v>
      </c>
      <c r="B11" s="42"/>
      <c r="C11" s="43">
        <v>0.4</v>
      </c>
      <c r="D11" s="44"/>
      <c r="E11" s="53">
        <v>20</v>
      </c>
      <c r="F11" s="53">
        <v>1</v>
      </c>
      <c r="G11" s="16">
        <f aca="true" t="shared" si="0" ref="G11:G24">G10+2</f>
        <v>3</v>
      </c>
      <c r="H11" s="17">
        <f aca="true" t="shared" si="1" ref="H11:H24">H10+2</f>
        <v>4</v>
      </c>
      <c r="I11" s="13"/>
      <c r="J11" s="14">
        <v>0.6</v>
      </c>
      <c r="K11" s="15"/>
      <c r="L11" s="18">
        <v>20</v>
      </c>
      <c r="M11" s="18">
        <v>1</v>
      </c>
      <c r="N11" s="12" t="s">
        <v>165</v>
      </c>
      <c r="P11" t="s">
        <v>112</v>
      </c>
      <c r="Q11"/>
    </row>
    <row r="12" spans="1:17" ht="21.75" customHeight="1">
      <c r="A12" s="12" t="s">
        <v>28</v>
      </c>
      <c r="B12" s="42"/>
      <c r="C12" s="45"/>
      <c r="D12" s="46"/>
      <c r="E12" s="53">
        <v>20</v>
      </c>
      <c r="F12" s="53">
        <v>1</v>
      </c>
      <c r="G12" s="16">
        <f t="shared" si="0"/>
        <v>5</v>
      </c>
      <c r="H12" s="17">
        <f t="shared" si="1"/>
        <v>6</v>
      </c>
      <c r="I12" s="13"/>
      <c r="J12" s="19"/>
      <c r="K12" s="20"/>
      <c r="L12" s="18">
        <v>20</v>
      </c>
      <c r="M12" s="18">
        <v>1</v>
      </c>
      <c r="N12" s="12" t="s">
        <v>28</v>
      </c>
      <c r="P12" s="84" t="s">
        <v>113</v>
      </c>
      <c r="Q12">
        <v>1.25</v>
      </c>
    </row>
    <row r="13" spans="1:17" ht="21.75" customHeight="1">
      <c r="A13" s="12" t="s">
        <v>162</v>
      </c>
      <c r="B13" s="47">
        <v>0.6</v>
      </c>
      <c r="C13" s="45"/>
      <c r="D13" s="44"/>
      <c r="E13" s="53">
        <v>20</v>
      </c>
      <c r="F13" s="53">
        <v>1</v>
      </c>
      <c r="G13" s="16">
        <f t="shared" si="0"/>
        <v>7</v>
      </c>
      <c r="H13" s="17">
        <f t="shared" si="1"/>
        <v>8</v>
      </c>
      <c r="I13" s="21">
        <v>0.3</v>
      </c>
      <c r="J13" s="19"/>
      <c r="K13" s="15"/>
      <c r="L13" s="18">
        <v>20</v>
      </c>
      <c r="M13" s="18">
        <v>1</v>
      </c>
      <c r="N13" s="12" t="s">
        <v>166</v>
      </c>
      <c r="P13" s="84" t="s">
        <v>114</v>
      </c>
      <c r="Q13">
        <v>1</v>
      </c>
    </row>
    <row r="14" spans="1:17" ht="21.75" customHeight="1">
      <c r="A14" s="12" t="s">
        <v>163</v>
      </c>
      <c r="B14" s="42"/>
      <c r="C14" s="43">
        <v>0.4</v>
      </c>
      <c r="D14" s="44"/>
      <c r="E14" s="53">
        <v>20</v>
      </c>
      <c r="F14" s="53">
        <v>1</v>
      </c>
      <c r="G14" s="16">
        <f t="shared" si="0"/>
        <v>9</v>
      </c>
      <c r="H14" s="17">
        <f t="shared" si="1"/>
        <v>10</v>
      </c>
      <c r="I14" s="13"/>
      <c r="J14" s="14">
        <v>1.2</v>
      </c>
      <c r="K14" s="15"/>
      <c r="L14" s="18">
        <v>20</v>
      </c>
      <c r="M14" s="18">
        <v>1</v>
      </c>
      <c r="N14" s="12" t="s">
        <v>167</v>
      </c>
      <c r="P14" s="84" t="s">
        <v>115</v>
      </c>
      <c r="Q14">
        <v>0.5</v>
      </c>
    </row>
    <row r="15" spans="1:17" ht="21.75" customHeight="1">
      <c r="A15" s="12" t="s">
        <v>164</v>
      </c>
      <c r="B15" s="42"/>
      <c r="C15" s="45"/>
      <c r="D15" s="46">
        <v>0.7</v>
      </c>
      <c r="E15" s="53">
        <v>20</v>
      </c>
      <c r="F15" s="53">
        <v>3</v>
      </c>
      <c r="G15" s="16">
        <f t="shared" si="0"/>
        <v>11</v>
      </c>
      <c r="H15" s="17">
        <f t="shared" si="1"/>
        <v>12</v>
      </c>
      <c r="I15" s="13"/>
      <c r="J15" s="19"/>
      <c r="K15" s="20">
        <v>0.4</v>
      </c>
      <c r="L15" s="18">
        <v>20</v>
      </c>
      <c r="M15" s="18">
        <v>1</v>
      </c>
      <c r="N15" s="12" t="s">
        <v>168</v>
      </c>
      <c r="P15" s="84" t="s">
        <v>116</v>
      </c>
      <c r="Q15">
        <v>1</v>
      </c>
    </row>
    <row r="16" spans="1:17" ht="21.75" customHeight="1">
      <c r="A16" s="53" t="s">
        <v>126</v>
      </c>
      <c r="B16" s="47">
        <v>0.7</v>
      </c>
      <c r="C16" s="45"/>
      <c r="D16" s="44"/>
      <c r="E16" s="53" t="s">
        <v>126</v>
      </c>
      <c r="F16" s="53" t="s">
        <v>126</v>
      </c>
      <c r="G16" s="16">
        <f t="shared" si="0"/>
        <v>13</v>
      </c>
      <c r="H16" s="17">
        <f t="shared" si="1"/>
        <v>14</v>
      </c>
      <c r="I16" s="21">
        <v>2.3</v>
      </c>
      <c r="J16" s="19"/>
      <c r="K16" s="15"/>
      <c r="L16" s="18">
        <v>20</v>
      </c>
      <c r="M16" s="18">
        <v>2</v>
      </c>
      <c r="N16" s="12" t="s">
        <v>169</v>
      </c>
      <c r="P16" s="84" t="s">
        <v>117</v>
      </c>
      <c r="Q16">
        <v>1.25</v>
      </c>
    </row>
    <row r="17" spans="1:17" ht="21.75" customHeight="1" thickBot="1">
      <c r="A17" s="53" t="s">
        <v>126</v>
      </c>
      <c r="B17" s="42"/>
      <c r="C17" s="43">
        <v>0.7</v>
      </c>
      <c r="D17" s="44"/>
      <c r="E17" s="53" t="s">
        <v>126</v>
      </c>
      <c r="F17" s="53" t="s">
        <v>126</v>
      </c>
      <c r="G17" s="16">
        <f t="shared" si="0"/>
        <v>15</v>
      </c>
      <c r="H17" s="17">
        <f t="shared" si="1"/>
        <v>16</v>
      </c>
      <c r="I17" s="13"/>
      <c r="J17" s="14">
        <v>2.3</v>
      </c>
      <c r="K17" s="15"/>
      <c r="L17" s="53" t="s">
        <v>126</v>
      </c>
      <c r="M17" s="53" t="s">
        <v>126</v>
      </c>
      <c r="N17" s="53" t="s">
        <v>126</v>
      </c>
      <c r="P17" s="84" t="s">
        <v>118</v>
      </c>
      <c r="Q17">
        <v>1</v>
      </c>
    </row>
    <row r="18" spans="1:14" ht="21.75" customHeight="1">
      <c r="A18" s="12" t="s">
        <v>164</v>
      </c>
      <c r="B18" s="42"/>
      <c r="C18" s="45"/>
      <c r="D18" s="46">
        <v>0.7</v>
      </c>
      <c r="E18" s="54">
        <v>20</v>
      </c>
      <c r="F18" s="86">
        <v>3</v>
      </c>
      <c r="G18" s="16">
        <f t="shared" si="0"/>
        <v>17</v>
      </c>
      <c r="H18" s="17">
        <f t="shared" si="1"/>
        <v>18</v>
      </c>
      <c r="I18" s="13"/>
      <c r="J18" s="19"/>
      <c r="K18" s="20">
        <v>0.4</v>
      </c>
      <c r="L18" s="53">
        <v>20</v>
      </c>
      <c r="M18" s="53">
        <v>3</v>
      </c>
      <c r="N18" s="12" t="s">
        <v>170</v>
      </c>
    </row>
    <row r="19" spans="1:14" ht="21.75" customHeight="1">
      <c r="A19" s="53" t="s">
        <v>126</v>
      </c>
      <c r="B19" s="47">
        <v>0.7</v>
      </c>
      <c r="C19" s="45"/>
      <c r="D19" s="44"/>
      <c r="E19" s="53" t="s">
        <v>126</v>
      </c>
      <c r="F19" s="53" t="s">
        <v>126</v>
      </c>
      <c r="G19" s="16">
        <f t="shared" si="0"/>
        <v>19</v>
      </c>
      <c r="H19" s="17">
        <f t="shared" si="1"/>
        <v>20</v>
      </c>
      <c r="I19" s="21">
        <v>0.4</v>
      </c>
      <c r="J19" s="19"/>
      <c r="K19" s="15"/>
      <c r="L19" s="53" t="s">
        <v>126</v>
      </c>
      <c r="M19" s="53" t="s">
        <v>126</v>
      </c>
      <c r="N19" s="53" t="s">
        <v>126</v>
      </c>
    </row>
    <row r="20" spans="1:17" ht="21.75" customHeight="1">
      <c r="A20" s="53" t="s">
        <v>126</v>
      </c>
      <c r="B20" s="42"/>
      <c r="C20" s="43">
        <v>0.7</v>
      </c>
      <c r="D20" s="44"/>
      <c r="E20" s="53" t="s">
        <v>126</v>
      </c>
      <c r="F20" s="53" t="s">
        <v>126</v>
      </c>
      <c r="G20" s="16">
        <f t="shared" si="0"/>
        <v>21</v>
      </c>
      <c r="H20" s="17">
        <f t="shared" si="1"/>
        <v>22</v>
      </c>
      <c r="I20" s="13"/>
      <c r="J20" s="14">
        <v>0.4</v>
      </c>
      <c r="K20" s="15"/>
      <c r="L20" s="53" t="s">
        <v>126</v>
      </c>
      <c r="M20" s="53" t="s">
        <v>126</v>
      </c>
      <c r="N20" s="53" t="s">
        <v>126</v>
      </c>
      <c r="P20" s="3" t="s">
        <v>195</v>
      </c>
      <c r="Q20" s="3" t="s">
        <v>122</v>
      </c>
    </row>
    <row r="21" spans="1:17" ht="21.75" customHeight="1">
      <c r="A21" s="12" t="s">
        <v>28</v>
      </c>
      <c r="B21" s="42"/>
      <c r="C21" s="45"/>
      <c r="D21" s="46"/>
      <c r="E21" s="53">
        <v>20</v>
      </c>
      <c r="F21" s="53">
        <v>1</v>
      </c>
      <c r="G21" s="16">
        <f t="shared" si="0"/>
        <v>23</v>
      </c>
      <c r="H21" s="17">
        <f t="shared" si="1"/>
        <v>24</v>
      </c>
      <c r="I21" s="13"/>
      <c r="J21" s="19"/>
      <c r="K21" s="20"/>
      <c r="L21" s="53">
        <v>20</v>
      </c>
      <c r="M21" s="53">
        <v>1</v>
      </c>
      <c r="N21" s="12" t="s">
        <v>28</v>
      </c>
      <c r="P21" s="85">
        <f>K15+J14+J11+I10+B10+C11+B13+C14</f>
        <v>5</v>
      </c>
      <c r="Q21" s="85">
        <f>P21</f>
        <v>5</v>
      </c>
    </row>
    <row r="22" spans="1:14" ht="21.75" customHeight="1" thickBot="1">
      <c r="A22" s="12" t="s">
        <v>28</v>
      </c>
      <c r="B22" s="47"/>
      <c r="C22" s="45"/>
      <c r="D22" s="44"/>
      <c r="E22" s="53">
        <v>20</v>
      </c>
      <c r="F22" s="53">
        <v>1</v>
      </c>
      <c r="G22" s="16">
        <f t="shared" si="0"/>
        <v>25</v>
      </c>
      <c r="H22" s="17">
        <f t="shared" si="1"/>
        <v>26</v>
      </c>
      <c r="I22" s="21"/>
      <c r="J22" s="19"/>
      <c r="K22" s="15"/>
      <c r="L22" s="53">
        <v>20</v>
      </c>
      <c r="M22" s="53">
        <v>1</v>
      </c>
      <c r="N22" s="12" t="s">
        <v>28</v>
      </c>
    </row>
    <row r="23" spans="1:14" ht="21.75" customHeight="1" thickBot="1">
      <c r="A23" s="12" t="s">
        <v>28</v>
      </c>
      <c r="B23" s="42"/>
      <c r="C23" s="43"/>
      <c r="D23" s="44"/>
      <c r="E23" s="53">
        <v>20</v>
      </c>
      <c r="F23" s="53">
        <v>1</v>
      </c>
      <c r="G23" s="16">
        <f t="shared" si="0"/>
        <v>27</v>
      </c>
      <c r="H23" s="17">
        <f t="shared" si="1"/>
        <v>28</v>
      </c>
      <c r="I23" s="13"/>
      <c r="J23" s="14"/>
      <c r="K23" s="15"/>
      <c r="L23" s="54">
        <v>20</v>
      </c>
      <c r="M23" s="86">
        <v>1</v>
      </c>
      <c r="N23" s="12" t="s">
        <v>28</v>
      </c>
    </row>
    <row r="24" spans="1:14" ht="21.75" customHeight="1" thickBot="1">
      <c r="A24" s="12" t="s">
        <v>28</v>
      </c>
      <c r="B24" s="42"/>
      <c r="C24" s="45"/>
      <c r="D24" s="46"/>
      <c r="E24" s="54">
        <v>20</v>
      </c>
      <c r="F24" s="86">
        <v>1</v>
      </c>
      <c r="G24" s="16">
        <f t="shared" si="0"/>
        <v>29</v>
      </c>
      <c r="H24" s="17">
        <f t="shared" si="1"/>
        <v>30</v>
      </c>
      <c r="I24" s="13"/>
      <c r="J24" s="19"/>
      <c r="K24" s="20"/>
      <c r="L24" s="53">
        <v>20</v>
      </c>
      <c r="M24" s="53">
        <v>1</v>
      </c>
      <c r="N24" s="12" t="s">
        <v>28</v>
      </c>
    </row>
    <row r="25" spans="1:11" ht="21.75" customHeight="1" thickBot="1">
      <c r="A25" s="29"/>
      <c r="B25" s="51">
        <f>B22+B19+B16+B13+B10</f>
        <v>3</v>
      </c>
      <c r="C25" s="51">
        <f>C23+C20+C17+C14+C11</f>
        <v>2.1999999999999997</v>
      </c>
      <c r="D25" s="52">
        <f>D24+D21+D18+D15+D12</f>
        <v>1.4</v>
      </c>
      <c r="I25" s="31">
        <f>I22+I19+I16+I13+I10</f>
        <v>3.3999999999999995</v>
      </c>
      <c r="J25" s="31">
        <f>J23+J20+J17+J14+J11</f>
        <v>4.499999999999999</v>
      </c>
      <c r="K25" s="30">
        <f>K24+K21+K18+K15+K12</f>
        <v>0.8</v>
      </c>
    </row>
    <row r="26" ht="21.75" customHeight="1"/>
    <row r="27" spans="2:11" ht="21.75" customHeight="1">
      <c r="B27" s="29" t="s">
        <v>7</v>
      </c>
      <c r="C27" s="108">
        <f>B25+I25</f>
        <v>6.3999999999999995</v>
      </c>
      <c r="D27" s="108"/>
      <c r="E27" s="3" t="s">
        <v>22</v>
      </c>
      <c r="J27"/>
      <c r="K27"/>
    </row>
    <row r="28" spans="2:12" ht="21.75" customHeight="1">
      <c r="B28" s="29" t="s">
        <v>8</v>
      </c>
      <c r="C28" s="107">
        <f>C25+J25</f>
        <v>6.699999999999999</v>
      </c>
      <c r="D28" s="107"/>
      <c r="E28" s="3" t="s">
        <v>22</v>
      </c>
      <c r="I28" s="29" t="s">
        <v>10</v>
      </c>
      <c r="J28" s="109">
        <f>(J20+I19+K18+C20+B19+D18+C17+B16+D15)*Q15+(I16+J17)*Q16+Q21+I13</f>
        <v>16.45</v>
      </c>
      <c r="K28" s="109"/>
      <c r="L28" s="3" t="s">
        <v>13</v>
      </c>
    </row>
    <row r="29" spans="2:12" ht="21.75" customHeight="1">
      <c r="B29" s="29" t="s">
        <v>9</v>
      </c>
      <c r="C29" s="107">
        <f>D25+K25</f>
        <v>2.2</v>
      </c>
      <c r="D29" s="107"/>
      <c r="E29" s="3" t="s">
        <v>22</v>
      </c>
      <c r="J29" s="109">
        <f>(J28*1000)/Q10/3</f>
        <v>45.69444444444445</v>
      </c>
      <c r="K29" s="109"/>
      <c r="L29" s="3" t="s">
        <v>0</v>
      </c>
    </row>
    <row r="30" ht="21.75" customHeight="1"/>
    <row r="31" ht="19.5" customHeight="1"/>
  </sheetData>
  <mergeCells count="18">
    <mergeCell ref="C29:D29"/>
    <mergeCell ref="J29:K29"/>
    <mergeCell ref="I8:K8"/>
    <mergeCell ref="L8:L9"/>
    <mergeCell ref="C27:D27"/>
    <mergeCell ref="C28:D28"/>
    <mergeCell ref="J28:K28"/>
    <mergeCell ref="N8:N9"/>
    <mergeCell ref="G9:H9"/>
    <mergeCell ref="M8:M9"/>
    <mergeCell ref="B5:C5"/>
    <mergeCell ref="G5:H5"/>
    <mergeCell ref="J5:N5"/>
    <mergeCell ref="A8:A9"/>
    <mergeCell ref="B8:D8"/>
    <mergeCell ref="E8:E9"/>
    <mergeCell ref="G8:H8"/>
    <mergeCell ref="F8:F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5:R26"/>
  <sheetViews>
    <sheetView workbookViewId="0" topLeftCell="A1">
      <selection activeCell="A5" sqref="A5:N26"/>
    </sheetView>
  </sheetViews>
  <sheetFormatPr defaultColWidth="9.140625" defaultRowHeight="17.25" customHeight="1"/>
  <cols>
    <col min="1" max="1" width="23.8515625" style="3" customWidth="1"/>
    <col min="2" max="2" width="5.8515625" style="2" customWidth="1"/>
    <col min="3" max="3" width="6.140625" style="2" customWidth="1"/>
    <col min="4" max="4" width="6.28125" style="2" customWidth="1"/>
    <col min="5" max="5" width="4.8515625" style="3" customWidth="1"/>
    <col min="6" max="6" width="5.140625" style="3" customWidth="1"/>
    <col min="7" max="7" width="4.140625" style="3" customWidth="1"/>
    <col min="8" max="8" width="4.421875" style="3" customWidth="1"/>
    <col min="9" max="9" width="6.00390625" style="2" customWidth="1"/>
    <col min="10" max="10" width="6.421875" style="2" customWidth="1"/>
    <col min="11" max="11" width="6.00390625" style="2" customWidth="1"/>
    <col min="12" max="12" width="4.8515625" style="3" customWidth="1"/>
    <col min="13" max="13" width="5.140625" style="3" customWidth="1"/>
    <col min="14" max="14" width="18.140625" style="3" customWidth="1"/>
    <col min="15" max="16384" width="8.8515625" style="3" customWidth="1"/>
  </cols>
  <sheetData>
    <row r="5" spans="1:14" ht="17.25" customHeight="1">
      <c r="A5" s="1" t="s">
        <v>6</v>
      </c>
      <c r="B5" s="118" t="s">
        <v>120</v>
      </c>
      <c r="C5" s="118"/>
      <c r="G5" s="118">
        <v>1200</v>
      </c>
      <c r="H5" s="118"/>
      <c r="I5" s="35" t="s">
        <v>12</v>
      </c>
      <c r="J5" s="116" t="s">
        <v>198</v>
      </c>
      <c r="K5" s="116"/>
      <c r="L5" s="117"/>
      <c r="M5" s="117"/>
      <c r="N5" s="117"/>
    </row>
    <row r="6" spans="9:14" ht="9" customHeight="1">
      <c r="I6" s="36" t="s">
        <v>11</v>
      </c>
      <c r="J6" s="38"/>
      <c r="K6" s="4"/>
      <c r="L6" s="4"/>
      <c r="M6" s="4"/>
      <c r="N6" s="4"/>
    </row>
    <row r="7" spans="9:14" ht="9" customHeight="1" thickBot="1">
      <c r="I7" s="37"/>
      <c r="J7" s="4"/>
      <c r="K7" s="4"/>
      <c r="L7" s="4"/>
      <c r="M7" s="4"/>
      <c r="N7" s="4"/>
    </row>
    <row r="8" spans="1:14" ht="17.25" customHeight="1" thickBot="1">
      <c r="A8" s="110" t="s">
        <v>5</v>
      </c>
      <c r="B8" s="119" t="s">
        <v>21</v>
      </c>
      <c r="C8" s="120"/>
      <c r="D8" s="121"/>
      <c r="E8" s="122" t="s">
        <v>3</v>
      </c>
      <c r="F8" s="114" t="s">
        <v>123</v>
      </c>
      <c r="G8" s="124" t="s">
        <v>180</v>
      </c>
      <c r="H8" s="124"/>
      <c r="I8" s="119" t="s">
        <v>21</v>
      </c>
      <c r="J8" s="120"/>
      <c r="K8" s="121"/>
      <c r="L8" s="122" t="s">
        <v>3</v>
      </c>
      <c r="M8" s="114" t="s">
        <v>123</v>
      </c>
      <c r="N8" s="110" t="s">
        <v>5</v>
      </c>
    </row>
    <row r="9" spans="1:14" ht="27" customHeight="1" thickBot="1">
      <c r="A9" s="111"/>
      <c r="B9" s="32" t="s">
        <v>0</v>
      </c>
      <c r="C9" s="34" t="s">
        <v>1</v>
      </c>
      <c r="D9" s="33" t="s">
        <v>2</v>
      </c>
      <c r="E9" s="123"/>
      <c r="F9" s="115"/>
      <c r="G9" s="112" t="s">
        <v>4</v>
      </c>
      <c r="H9" s="113"/>
      <c r="I9" s="32" t="s">
        <v>0</v>
      </c>
      <c r="J9" s="34" t="s">
        <v>1</v>
      </c>
      <c r="K9" s="33" t="s">
        <v>2</v>
      </c>
      <c r="L9" s="123"/>
      <c r="M9" s="115"/>
      <c r="N9" s="111"/>
    </row>
    <row r="10" spans="1:18" ht="21.75" customHeight="1">
      <c r="A10" s="5" t="s">
        <v>171</v>
      </c>
      <c r="B10" s="90">
        <v>31.7</v>
      </c>
      <c r="C10" s="40"/>
      <c r="D10" s="41"/>
      <c r="E10" s="54">
        <v>150</v>
      </c>
      <c r="F10" s="54">
        <v>3</v>
      </c>
      <c r="G10" s="9">
        <v>1</v>
      </c>
      <c r="H10" s="10">
        <v>2</v>
      </c>
      <c r="I10" s="6">
        <v>91.1</v>
      </c>
      <c r="J10" s="7"/>
      <c r="K10" s="8"/>
      <c r="L10" s="11">
        <v>300</v>
      </c>
      <c r="M10" s="11">
        <v>3</v>
      </c>
      <c r="N10" s="5" t="s">
        <v>175</v>
      </c>
      <c r="Q10" s="83" t="s">
        <v>111</v>
      </c>
      <c r="R10">
        <v>277</v>
      </c>
    </row>
    <row r="11" spans="1:18" ht="21.75" customHeight="1">
      <c r="A11" s="12"/>
      <c r="B11" s="42"/>
      <c r="C11" s="43">
        <v>29.6</v>
      </c>
      <c r="D11" s="44"/>
      <c r="E11" s="53"/>
      <c r="F11" s="53"/>
      <c r="G11" s="16">
        <f aca="true" t="shared" si="0" ref="G11:G21">G10+2</f>
        <v>3</v>
      </c>
      <c r="H11" s="17">
        <f aca="true" t="shared" si="1" ref="H11:H21">H10+2</f>
        <v>4</v>
      </c>
      <c r="I11" s="13"/>
      <c r="J11" s="14">
        <v>89.1</v>
      </c>
      <c r="K11" s="15"/>
      <c r="L11" s="18"/>
      <c r="M11" s="18"/>
      <c r="N11" s="12"/>
      <c r="Q11" t="s">
        <v>112</v>
      </c>
      <c r="R11"/>
    </row>
    <row r="12" spans="1:18" ht="21.75" customHeight="1">
      <c r="A12" s="12"/>
      <c r="B12" s="42"/>
      <c r="C12" s="45"/>
      <c r="D12" s="46">
        <v>27.2</v>
      </c>
      <c r="E12" s="53"/>
      <c r="F12" s="53"/>
      <c r="G12" s="16">
        <f t="shared" si="0"/>
        <v>5</v>
      </c>
      <c r="H12" s="17">
        <f t="shared" si="1"/>
        <v>6</v>
      </c>
      <c r="I12" s="13"/>
      <c r="J12" s="19"/>
      <c r="K12" s="20">
        <v>86.4</v>
      </c>
      <c r="L12" s="18"/>
      <c r="M12" s="18"/>
      <c r="N12" s="12"/>
      <c r="Q12" s="84" t="s">
        <v>113</v>
      </c>
      <c r="R12">
        <v>1.25</v>
      </c>
    </row>
    <row r="13" spans="1:18" ht="21.75" customHeight="1">
      <c r="A13" s="12" t="s">
        <v>172</v>
      </c>
      <c r="B13" s="47">
        <v>6.4</v>
      </c>
      <c r="C13" s="45"/>
      <c r="D13" s="44"/>
      <c r="E13" s="53">
        <v>50</v>
      </c>
      <c r="F13" s="53">
        <v>3</v>
      </c>
      <c r="G13" s="16">
        <f t="shared" si="0"/>
        <v>7</v>
      </c>
      <c r="H13" s="17">
        <f t="shared" si="1"/>
        <v>8</v>
      </c>
      <c r="I13" s="21">
        <v>4.5</v>
      </c>
      <c r="J13" s="19"/>
      <c r="K13" s="15"/>
      <c r="L13" s="18">
        <v>50</v>
      </c>
      <c r="M13" s="18">
        <v>3</v>
      </c>
      <c r="N13" s="12" t="s">
        <v>176</v>
      </c>
      <c r="Q13" s="84" t="s">
        <v>114</v>
      </c>
      <c r="R13">
        <v>1</v>
      </c>
    </row>
    <row r="14" spans="1:18" ht="21.75" customHeight="1">
      <c r="A14" s="12"/>
      <c r="B14" s="42"/>
      <c r="C14" s="43">
        <v>6.7</v>
      </c>
      <c r="D14" s="44"/>
      <c r="E14" s="53"/>
      <c r="F14" s="53"/>
      <c r="G14" s="16">
        <f t="shared" si="0"/>
        <v>9</v>
      </c>
      <c r="H14" s="17">
        <f t="shared" si="1"/>
        <v>10</v>
      </c>
      <c r="I14" s="13"/>
      <c r="J14" s="14">
        <v>3.8</v>
      </c>
      <c r="K14" s="15"/>
      <c r="L14" s="18"/>
      <c r="M14" s="18"/>
      <c r="N14" s="12"/>
      <c r="Q14" s="84" t="s">
        <v>115</v>
      </c>
      <c r="R14">
        <v>0.5</v>
      </c>
    </row>
    <row r="15" spans="1:18" ht="21.75" customHeight="1">
      <c r="A15" s="12"/>
      <c r="B15" s="42"/>
      <c r="C15" s="45"/>
      <c r="D15" s="46">
        <v>2.2</v>
      </c>
      <c r="E15" s="53"/>
      <c r="F15" s="53"/>
      <c r="G15" s="16">
        <f t="shared" si="0"/>
        <v>11</v>
      </c>
      <c r="H15" s="17">
        <f t="shared" si="1"/>
        <v>12</v>
      </c>
      <c r="I15" s="13"/>
      <c r="J15" s="19"/>
      <c r="K15" s="20">
        <v>3.3</v>
      </c>
      <c r="L15" s="18"/>
      <c r="M15" s="18"/>
      <c r="N15" s="12"/>
      <c r="Q15" s="84" t="s">
        <v>116</v>
      </c>
      <c r="R15">
        <v>1</v>
      </c>
    </row>
    <row r="16" spans="1:18" ht="21.75" customHeight="1" thickBot="1">
      <c r="A16" s="12" t="s">
        <v>28</v>
      </c>
      <c r="B16" s="47"/>
      <c r="C16" s="45"/>
      <c r="D16" s="44"/>
      <c r="E16" s="53">
        <v>20</v>
      </c>
      <c r="F16" s="53">
        <v>1</v>
      </c>
      <c r="G16" s="16">
        <f t="shared" si="0"/>
        <v>13</v>
      </c>
      <c r="H16" s="17">
        <f t="shared" si="1"/>
        <v>14</v>
      </c>
      <c r="I16" s="21"/>
      <c r="J16" s="19"/>
      <c r="K16" s="15"/>
      <c r="L16" s="18">
        <v>20</v>
      </c>
      <c r="M16" s="18">
        <v>1</v>
      </c>
      <c r="N16" s="12" t="s">
        <v>28</v>
      </c>
      <c r="Q16" s="84" t="s">
        <v>117</v>
      </c>
      <c r="R16">
        <v>1.25</v>
      </c>
    </row>
    <row r="17" spans="1:18" ht="21.75" customHeight="1" thickBot="1">
      <c r="A17" s="12" t="s">
        <v>28</v>
      </c>
      <c r="B17" s="42"/>
      <c r="C17" s="43"/>
      <c r="D17" s="44"/>
      <c r="E17" s="53">
        <v>20</v>
      </c>
      <c r="F17" s="53">
        <v>1</v>
      </c>
      <c r="G17" s="16">
        <f t="shared" si="0"/>
        <v>15</v>
      </c>
      <c r="H17" s="17">
        <f t="shared" si="1"/>
        <v>16</v>
      </c>
      <c r="I17" s="13"/>
      <c r="J17" s="14"/>
      <c r="K17" s="15"/>
      <c r="L17" s="54">
        <v>20</v>
      </c>
      <c r="M17" s="86">
        <v>1</v>
      </c>
      <c r="N17" s="12" t="s">
        <v>28</v>
      </c>
      <c r="Q17" s="84" t="s">
        <v>118</v>
      </c>
      <c r="R17">
        <v>1</v>
      </c>
    </row>
    <row r="18" spans="1:14" ht="21.75" customHeight="1">
      <c r="A18" s="12" t="s">
        <v>28</v>
      </c>
      <c r="B18" s="42"/>
      <c r="C18" s="45"/>
      <c r="D18" s="46"/>
      <c r="E18" s="54">
        <v>20</v>
      </c>
      <c r="F18" s="86">
        <v>1</v>
      </c>
      <c r="G18" s="16">
        <f t="shared" si="0"/>
        <v>17</v>
      </c>
      <c r="H18" s="17">
        <f t="shared" si="1"/>
        <v>18</v>
      </c>
      <c r="I18" s="13"/>
      <c r="J18" s="19"/>
      <c r="K18" s="20"/>
      <c r="L18" s="53">
        <v>20</v>
      </c>
      <c r="M18" s="53">
        <v>1</v>
      </c>
      <c r="N18" s="12" t="s">
        <v>28</v>
      </c>
    </row>
    <row r="19" spans="1:14" ht="21.75" customHeight="1">
      <c r="A19" s="12" t="s">
        <v>28</v>
      </c>
      <c r="B19" s="47"/>
      <c r="C19" s="45"/>
      <c r="D19" s="44"/>
      <c r="E19" s="53">
        <v>20</v>
      </c>
      <c r="F19" s="53">
        <v>1</v>
      </c>
      <c r="G19" s="16">
        <f t="shared" si="0"/>
        <v>19</v>
      </c>
      <c r="H19" s="17">
        <f t="shared" si="1"/>
        <v>20</v>
      </c>
      <c r="I19" s="21"/>
      <c r="J19" s="19"/>
      <c r="K19" s="15"/>
      <c r="L19" s="53">
        <v>20</v>
      </c>
      <c r="M19" s="53">
        <v>1</v>
      </c>
      <c r="N19" s="12" t="s">
        <v>28</v>
      </c>
    </row>
    <row r="20" spans="1:14" ht="21.75" customHeight="1">
      <c r="A20" s="12" t="s">
        <v>28</v>
      </c>
      <c r="B20" s="42"/>
      <c r="C20" s="43"/>
      <c r="D20" s="44"/>
      <c r="E20" s="53">
        <v>20</v>
      </c>
      <c r="F20" s="53">
        <v>1</v>
      </c>
      <c r="G20" s="16">
        <f t="shared" si="0"/>
        <v>21</v>
      </c>
      <c r="H20" s="17">
        <f t="shared" si="1"/>
        <v>22</v>
      </c>
      <c r="I20" s="13"/>
      <c r="J20" s="14"/>
      <c r="K20" s="15"/>
      <c r="L20" s="53">
        <v>20</v>
      </c>
      <c r="M20" s="53">
        <v>1</v>
      </c>
      <c r="N20" s="12" t="s">
        <v>28</v>
      </c>
    </row>
    <row r="21" spans="1:14" ht="21.75" customHeight="1" thickBot="1">
      <c r="A21" s="12" t="s">
        <v>28</v>
      </c>
      <c r="B21" s="42"/>
      <c r="C21" s="45"/>
      <c r="D21" s="46"/>
      <c r="E21" s="53">
        <v>20</v>
      </c>
      <c r="F21" s="53">
        <v>1</v>
      </c>
      <c r="G21" s="16">
        <f t="shared" si="0"/>
        <v>23</v>
      </c>
      <c r="H21" s="17">
        <f t="shared" si="1"/>
        <v>24</v>
      </c>
      <c r="I21" s="13"/>
      <c r="J21" s="19"/>
      <c r="K21" s="20"/>
      <c r="L21" s="53">
        <v>20</v>
      </c>
      <c r="M21" s="53">
        <v>1</v>
      </c>
      <c r="N21" s="12" t="s">
        <v>28</v>
      </c>
    </row>
    <row r="22" spans="1:11" ht="21.75" customHeight="1" thickBot="1">
      <c r="A22" s="29"/>
      <c r="B22" s="51">
        <f>B19+B16+B13+B10</f>
        <v>38.1</v>
      </c>
      <c r="C22" s="51">
        <f>C20+C17+C14+C11</f>
        <v>36.300000000000004</v>
      </c>
      <c r="D22" s="52">
        <f>D21+D18+D15+D12</f>
        <v>29.4</v>
      </c>
      <c r="I22" s="31">
        <f>I19+I16+I13+I10</f>
        <v>95.6</v>
      </c>
      <c r="J22" s="31">
        <f>J20+J17+J14+J11</f>
        <v>92.89999999999999</v>
      </c>
      <c r="K22" s="30">
        <f>K21+K18+K15+K12</f>
        <v>89.7</v>
      </c>
    </row>
    <row r="23" ht="21.75" customHeight="1"/>
    <row r="24" spans="2:11" ht="21.75" customHeight="1">
      <c r="B24" s="29" t="s">
        <v>7</v>
      </c>
      <c r="C24" s="108">
        <f>B22+I22</f>
        <v>133.7</v>
      </c>
      <c r="D24" s="108"/>
      <c r="E24" s="3" t="s">
        <v>22</v>
      </c>
      <c r="J24"/>
      <c r="K24"/>
    </row>
    <row r="25" spans="2:12" ht="21.75" customHeight="1">
      <c r="B25" s="29" t="s">
        <v>8</v>
      </c>
      <c r="C25" s="107">
        <f>C22+J22</f>
        <v>129.2</v>
      </c>
      <c r="D25" s="107"/>
      <c r="E25" s="3" t="s">
        <v>22</v>
      </c>
      <c r="I25" s="29" t="s">
        <v>10</v>
      </c>
      <c r="J25" s="108">
        <f>(K15+J14+I13+K12+J11+I10+B10+C11+D12+B13+C14+D15)</f>
        <v>381.99999999999994</v>
      </c>
      <c r="K25" s="108"/>
      <c r="L25" s="3" t="s">
        <v>13</v>
      </c>
    </row>
    <row r="26" spans="2:12" ht="21.75" customHeight="1">
      <c r="B26" s="29" t="s">
        <v>9</v>
      </c>
      <c r="C26" s="107">
        <f>D22+K22</f>
        <v>119.1</v>
      </c>
      <c r="D26" s="107"/>
      <c r="E26" s="3" t="s">
        <v>22</v>
      </c>
      <c r="J26" s="109">
        <f>(J25*1000)/R10/3</f>
        <v>459.6871239470517</v>
      </c>
      <c r="K26" s="109"/>
      <c r="L26" s="3" t="s">
        <v>0</v>
      </c>
    </row>
    <row r="27" ht="21.75" customHeight="1"/>
    <row r="28" ht="21.75" customHeight="1"/>
    <row r="29" ht="21.75" customHeight="1"/>
    <row r="30" ht="21.75" customHeight="1"/>
    <row r="31" ht="19.5" customHeight="1"/>
  </sheetData>
  <mergeCells count="18">
    <mergeCell ref="A8:A9"/>
    <mergeCell ref="B8:D8"/>
    <mergeCell ref="E8:E9"/>
    <mergeCell ref="G8:H8"/>
    <mergeCell ref="F8:F9"/>
    <mergeCell ref="N8:N9"/>
    <mergeCell ref="G9:H9"/>
    <mergeCell ref="M8:M9"/>
    <mergeCell ref="B5:C5"/>
    <mergeCell ref="G5:H5"/>
    <mergeCell ref="J5:N5"/>
    <mergeCell ref="C26:D26"/>
    <mergeCell ref="J26:K26"/>
    <mergeCell ref="I8:K8"/>
    <mergeCell ref="L8:L9"/>
    <mergeCell ref="C24:D24"/>
    <mergeCell ref="C25:D25"/>
    <mergeCell ref="J25:K2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5:R29"/>
  <sheetViews>
    <sheetView tabSelected="1" workbookViewId="0" topLeftCell="A1">
      <selection activeCell="A5" sqref="A5:N29"/>
    </sheetView>
  </sheetViews>
  <sheetFormatPr defaultColWidth="9.140625" defaultRowHeight="17.25" customHeight="1"/>
  <cols>
    <col min="1" max="1" width="23.8515625" style="3" customWidth="1"/>
    <col min="2" max="2" width="5.8515625" style="2" customWidth="1"/>
    <col min="3" max="3" width="6.140625" style="2" customWidth="1"/>
    <col min="4" max="4" width="6.28125" style="2" customWidth="1"/>
    <col min="5" max="5" width="4.8515625" style="3" customWidth="1"/>
    <col min="6" max="6" width="5.140625" style="3" customWidth="1"/>
    <col min="7" max="7" width="4.140625" style="3" customWidth="1"/>
    <col min="8" max="8" width="4.421875" style="3" customWidth="1"/>
    <col min="9" max="9" width="6.00390625" style="2" customWidth="1"/>
    <col min="10" max="10" width="6.421875" style="2" customWidth="1"/>
    <col min="11" max="11" width="6.00390625" style="2" customWidth="1"/>
    <col min="12" max="12" width="4.8515625" style="3" customWidth="1"/>
    <col min="13" max="13" width="5.140625" style="3" customWidth="1"/>
    <col min="14" max="14" width="18.140625" style="3" customWidth="1"/>
    <col min="15" max="16384" width="8.8515625" style="3" customWidth="1"/>
  </cols>
  <sheetData>
    <row r="5" spans="1:14" ht="17.25" customHeight="1">
      <c r="A5" s="1" t="s">
        <v>6</v>
      </c>
      <c r="B5" s="118" t="s">
        <v>120</v>
      </c>
      <c r="C5" s="118"/>
      <c r="G5" s="118">
        <v>150</v>
      </c>
      <c r="H5" s="118"/>
      <c r="I5" s="35" t="s">
        <v>12</v>
      </c>
      <c r="J5" s="116" t="s">
        <v>199</v>
      </c>
      <c r="K5" s="116"/>
      <c r="L5" s="117"/>
      <c r="M5" s="117"/>
      <c r="N5" s="117"/>
    </row>
    <row r="6" spans="9:14" ht="9" customHeight="1">
      <c r="I6" s="36" t="s">
        <v>11</v>
      </c>
      <c r="J6" s="38"/>
      <c r="K6" s="4"/>
      <c r="L6" s="4"/>
      <c r="M6" s="4"/>
      <c r="N6" s="4"/>
    </row>
    <row r="7" spans="9:14" ht="9" customHeight="1" thickBot="1">
      <c r="I7" s="37"/>
      <c r="J7" s="4"/>
      <c r="K7" s="4"/>
      <c r="L7" s="4"/>
      <c r="M7" s="4"/>
      <c r="N7" s="4"/>
    </row>
    <row r="8" spans="1:14" ht="17.25" customHeight="1" thickBot="1">
      <c r="A8" s="110" t="s">
        <v>5</v>
      </c>
      <c r="B8" s="119" t="s">
        <v>21</v>
      </c>
      <c r="C8" s="120"/>
      <c r="D8" s="121"/>
      <c r="E8" s="122" t="s">
        <v>3</v>
      </c>
      <c r="F8" s="114" t="s">
        <v>123</v>
      </c>
      <c r="G8" s="124" t="s">
        <v>179</v>
      </c>
      <c r="H8" s="124"/>
      <c r="I8" s="119" t="s">
        <v>21</v>
      </c>
      <c r="J8" s="120"/>
      <c r="K8" s="121"/>
      <c r="L8" s="122" t="s">
        <v>3</v>
      </c>
      <c r="M8" s="114" t="s">
        <v>123</v>
      </c>
      <c r="N8" s="110" t="s">
        <v>5</v>
      </c>
    </row>
    <row r="9" spans="1:14" ht="27" customHeight="1" thickBot="1">
      <c r="A9" s="111"/>
      <c r="B9" s="32" t="s">
        <v>0</v>
      </c>
      <c r="C9" s="34" t="s">
        <v>1</v>
      </c>
      <c r="D9" s="33" t="s">
        <v>2</v>
      </c>
      <c r="E9" s="123"/>
      <c r="F9" s="115"/>
      <c r="G9" s="112" t="s">
        <v>4</v>
      </c>
      <c r="H9" s="113"/>
      <c r="I9" s="32" t="s">
        <v>0</v>
      </c>
      <c r="J9" s="34" t="s">
        <v>1</v>
      </c>
      <c r="K9" s="33" t="s">
        <v>2</v>
      </c>
      <c r="L9" s="123"/>
      <c r="M9" s="115"/>
      <c r="N9" s="111"/>
    </row>
    <row r="10" spans="1:18" ht="21.75" customHeight="1">
      <c r="A10" s="5" t="s">
        <v>177</v>
      </c>
      <c r="B10" s="91">
        <v>5</v>
      </c>
      <c r="C10" s="71"/>
      <c r="D10" s="72"/>
      <c r="E10" s="92">
        <v>25</v>
      </c>
      <c r="F10" s="92">
        <v>3</v>
      </c>
      <c r="G10" s="93">
        <v>1</v>
      </c>
      <c r="H10" s="94">
        <v>2</v>
      </c>
      <c r="I10" s="57">
        <v>1.3</v>
      </c>
      <c r="J10" s="71"/>
      <c r="K10" s="72"/>
      <c r="L10" s="95">
        <v>20</v>
      </c>
      <c r="M10" s="95">
        <v>1</v>
      </c>
      <c r="N10" s="5" t="s">
        <v>173</v>
      </c>
      <c r="Q10" s="83" t="s">
        <v>111</v>
      </c>
      <c r="R10">
        <v>277</v>
      </c>
    </row>
    <row r="11" spans="1:18" ht="21.75" customHeight="1">
      <c r="A11" s="53" t="s">
        <v>126</v>
      </c>
      <c r="B11" s="73"/>
      <c r="C11" s="74">
        <v>4</v>
      </c>
      <c r="D11" s="75"/>
      <c r="E11" s="53" t="s">
        <v>126</v>
      </c>
      <c r="F11" s="53" t="s">
        <v>126</v>
      </c>
      <c r="G11" s="100">
        <f aca="true" t="shared" si="0" ref="G11:G24">G10+2</f>
        <v>3</v>
      </c>
      <c r="H11" s="101">
        <f aca="true" t="shared" si="1" ref="H11:H24">H10+2</f>
        <v>4</v>
      </c>
      <c r="I11" s="73"/>
      <c r="J11" s="74">
        <v>1.2</v>
      </c>
      <c r="K11" s="75"/>
      <c r="L11" s="102">
        <v>20</v>
      </c>
      <c r="M11" s="102">
        <v>1</v>
      </c>
      <c r="N11" s="12" t="s">
        <v>173</v>
      </c>
      <c r="Q11" t="s">
        <v>112</v>
      </c>
      <c r="R11"/>
    </row>
    <row r="12" spans="1:18" ht="21.75" customHeight="1">
      <c r="A12" s="53" t="s">
        <v>126</v>
      </c>
      <c r="B12" s="73"/>
      <c r="C12" s="76"/>
      <c r="D12" s="56">
        <v>3</v>
      </c>
      <c r="E12" s="53" t="s">
        <v>126</v>
      </c>
      <c r="F12" s="53" t="s">
        <v>126</v>
      </c>
      <c r="G12" s="100">
        <f t="shared" si="0"/>
        <v>5</v>
      </c>
      <c r="H12" s="101">
        <f t="shared" si="1"/>
        <v>6</v>
      </c>
      <c r="I12" s="73"/>
      <c r="J12" s="76"/>
      <c r="K12" s="56">
        <v>9.4</v>
      </c>
      <c r="L12" s="102">
        <v>80</v>
      </c>
      <c r="M12" s="102">
        <v>3</v>
      </c>
      <c r="N12" s="12" t="s">
        <v>174</v>
      </c>
      <c r="Q12" s="84" t="s">
        <v>113</v>
      </c>
      <c r="R12">
        <v>1.25</v>
      </c>
    </row>
    <row r="13" spans="1:18" ht="21.75" customHeight="1">
      <c r="A13" s="12" t="s">
        <v>155</v>
      </c>
      <c r="B13" s="77">
        <v>1.1</v>
      </c>
      <c r="C13" s="76"/>
      <c r="D13" s="75"/>
      <c r="E13" s="99">
        <v>20</v>
      </c>
      <c r="F13" s="99">
        <v>1</v>
      </c>
      <c r="G13" s="100">
        <f t="shared" si="0"/>
        <v>7</v>
      </c>
      <c r="H13" s="101">
        <f t="shared" si="1"/>
        <v>8</v>
      </c>
      <c r="I13" s="77">
        <v>9.4</v>
      </c>
      <c r="J13" s="76"/>
      <c r="K13" s="75"/>
      <c r="L13" s="53" t="s">
        <v>126</v>
      </c>
      <c r="M13" s="53" t="s">
        <v>126</v>
      </c>
      <c r="N13" s="53" t="s">
        <v>126</v>
      </c>
      <c r="Q13" s="84" t="s">
        <v>114</v>
      </c>
      <c r="R13">
        <v>1</v>
      </c>
    </row>
    <row r="14" spans="1:18" ht="21.75" customHeight="1">
      <c r="A14" s="12" t="s">
        <v>17</v>
      </c>
      <c r="B14" s="73"/>
      <c r="C14" s="74">
        <v>0.6</v>
      </c>
      <c r="D14" s="75"/>
      <c r="E14" s="99">
        <v>20</v>
      </c>
      <c r="F14" s="99">
        <v>1</v>
      </c>
      <c r="G14" s="100">
        <f t="shared" si="0"/>
        <v>9</v>
      </c>
      <c r="H14" s="101">
        <f t="shared" si="1"/>
        <v>10</v>
      </c>
      <c r="I14" s="73"/>
      <c r="J14" s="74">
        <v>9.4</v>
      </c>
      <c r="K14" s="75"/>
      <c r="L14" s="53" t="s">
        <v>126</v>
      </c>
      <c r="M14" s="53" t="s">
        <v>126</v>
      </c>
      <c r="N14" s="53" t="s">
        <v>126</v>
      </c>
      <c r="Q14" s="84" t="s">
        <v>115</v>
      </c>
      <c r="R14">
        <v>0.5</v>
      </c>
    </row>
    <row r="15" spans="1:18" ht="21.75" customHeight="1">
      <c r="A15" s="12" t="s">
        <v>178</v>
      </c>
      <c r="B15" s="96"/>
      <c r="C15" s="103"/>
      <c r="D15" s="104">
        <v>14.4</v>
      </c>
      <c r="E15" s="99">
        <v>300</v>
      </c>
      <c r="F15" s="99">
        <v>3</v>
      </c>
      <c r="G15" s="100">
        <f t="shared" si="0"/>
        <v>11</v>
      </c>
      <c r="H15" s="101">
        <f t="shared" si="1"/>
        <v>12</v>
      </c>
      <c r="I15" s="73"/>
      <c r="J15" s="76"/>
      <c r="K15" s="56">
        <v>0.4</v>
      </c>
      <c r="L15" s="102">
        <v>20</v>
      </c>
      <c r="M15" s="102">
        <v>1</v>
      </c>
      <c r="N15" s="12" t="s">
        <v>151</v>
      </c>
      <c r="Q15" s="84" t="s">
        <v>116</v>
      </c>
      <c r="R15">
        <v>1</v>
      </c>
    </row>
    <row r="16" spans="1:18" ht="21.75" customHeight="1" thickBot="1">
      <c r="A16" s="53" t="s">
        <v>126</v>
      </c>
      <c r="B16" s="105">
        <v>14.4</v>
      </c>
      <c r="C16" s="103"/>
      <c r="D16" s="98"/>
      <c r="E16" s="53" t="s">
        <v>126</v>
      </c>
      <c r="F16" s="53" t="s">
        <v>126</v>
      </c>
      <c r="G16" s="100">
        <f t="shared" si="0"/>
        <v>13</v>
      </c>
      <c r="H16" s="101">
        <f t="shared" si="1"/>
        <v>14</v>
      </c>
      <c r="I16" s="77">
        <v>0.5</v>
      </c>
      <c r="J16" s="76"/>
      <c r="K16" s="75"/>
      <c r="L16" s="102">
        <v>20</v>
      </c>
      <c r="M16" s="102">
        <v>1</v>
      </c>
      <c r="N16" s="12" t="s">
        <v>16</v>
      </c>
      <c r="Q16" s="84" t="s">
        <v>117</v>
      </c>
      <c r="R16">
        <v>1.25</v>
      </c>
    </row>
    <row r="17" spans="1:18" ht="21.75" customHeight="1" thickBot="1">
      <c r="A17" s="53" t="s">
        <v>126</v>
      </c>
      <c r="B17" s="96"/>
      <c r="C17" s="97">
        <v>14.4</v>
      </c>
      <c r="D17" s="98"/>
      <c r="E17" s="53" t="s">
        <v>126</v>
      </c>
      <c r="F17" s="53" t="s">
        <v>126</v>
      </c>
      <c r="G17" s="100">
        <f t="shared" si="0"/>
        <v>15</v>
      </c>
      <c r="H17" s="101">
        <f t="shared" si="1"/>
        <v>16</v>
      </c>
      <c r="I17" s="73"/>
      <c r="J17" s="74"/>
      <c r="K17" s="75"/>
      <c r="L17" s="92">
        <v>20</v>
      </c>
      <c r="M17" s="106">
        <v>1</v>
      </c>
      <c r="N17" s="12" t="s">
        <v>28</v>
      </c>
      <c r="Q17" s="84" t="s">
        <v>118</v>
      </c>
      <c r="R17">
        <v>1</v>
      </c>
    </row>
    <row r="18" spans="1:14" ht="21.75" customHeight="1">
      <c r="A18" s="12" t="s">
        <v>28</v>
      </c>
      <c r="B18" s="96"/>
      <c r="C18" s="103"/>
      <c r="D18" s="104"/>
      <c r="E18" s="92">
        <v>20</v>
      </c>
      <c r="F18" s="106">
        <v>1</v>
      </c>
      <c r="G18" s="100">
        <f t="shared" si="0"/>
        <v>17</v>
      </c>
      <c r="H18" s="101">
        <f t="shared" si="1"/>
        <v>18</v>
      </c>
      <c r="I18" s="73"/>
      <c r="J18" s="76"/>
      <c r="K18" s="56"/>
      <c r="L18" s="99">
        <v>20</v>
      </c>
      <c r="M18" s="99">
        <v>1</v>
      </c>
      <c r="N18" s="12" t="s">
        <v>28</v>
      </c>
    </row>
    <row r="19" spans="1:14" ht="21.75" customHeight="1">
      <c r="A19" s="12" t="s">
        <v>28</v>
      </c>
      <c r="B19" s="105"/>
      <c r="C19" s="103"/>
      <c r="D19" s="98"/>
      <c r="E19" s="99">
        <v>20</v>
      </c>
      <c r="F19" s="99">
        <v>1</v>
      </c>
      <c r="G19" s="100">
        <f t="shared" si="0"/>
        <v>19</v>
      </c>
      <c r="H19" s="101">
        <f t="shared" si="1"/>
        <v>20</v>
      </c>
      <c r="I19" s="77"/>
      <c r="J19" s="76"/>
      <c r="K19" s="75"/>
      <c r="L19" s="99">
        <v>20</v>
      </c>
      <c r="M19" s="99">
        <v>1</v>
      </c>
      <c r="N19" s="12" t="s">
        <v>28</v>
      </c>
    </row>
    <row r="20" spans="1:14" ht="21.75" customHeight="1">
      <c r="A20" s="12" t="s">
        <v>28</v>
      </c>
      <c r="B20" s="96"/>
      <c r="C20" s="97"/>
      <c r="D20" s="98"/>
      <c r="E20" s="99">
        <v>20</v>
      </c>
      <c r="F20" s="99">
        <v>1</v>
      </c>
      <c r="G20" s="100">
        <f t="shared" si="0"/>
        <v>21</v>
      </c>
      <c r="H20" s="101">
        <f t="shared" si="1"/>
        <v>22</v>
      </c>
      <c r="I20" s="96"/>
      <c r="J20" s="97"/>
      <c r="K20" s="98"/>
      <c r="L20" s="99">
        <v>20</v>
      </c>
      <c r="M20" s="99">
        <v>1</v>
      </c>
      <c r="N20" s="12" t="s">
        <v>28</v>
      </c>
    </row>
    <row r="21" spans="1:14" ht="21.75" customHeight="1">
      <c r="A21" s="12" t="s">
        <v>28</v>
      </c>
      <c r="B21" s="96"/>
      <c r="C21" s="103"/>
      <c r="D21" s="104"/>
      <c r="E21" s="99">
        <v>20</v>
      </c>
      <c r="F21" s="99">
        <v>1</v>
      </c>
      <c r="G21" s="100">
        <f t="shared" si="0"/>
        <v>23</v>
      </c>
      <c r="H21" s="101">
        <f t="shared" si="1"/>
        <v>24</v>
      </c>
      <c r="I21" s="96"/>
      <c r="J21" s="103"/>
      <c r="K21" s="104"/>
      <c r="L21" s="99">
        <v>20</v>
      </c>
      <c r="M21" s="99">
        <v>1</v>
      </c>
      <c r="N21" s="12" t="s">
        <v>28</v>
      </c>
    </row>
    <row r="22" spans="1:14" ht="21.75" customHeight="1" thickBot="1">
      <c r="A22" s="12" t="s">
        <v>28</v>
      </c>
      <c r="B22" s="105"/>
      <c r="C22" s="103"/>
      <c r="D22" s="98"/>
      <c r="E22" s="99">
        <v>20</v>
      </c>
      <c r="F22" s="99">
        <v>1</v>
      </c>
      <c r="G22" s="100">
        <f t="shared" si="0"/>
        <v>25</v>
      </c>
      <c r="H22" s="101">
        <f t="shared" si="1"/>
        <v>26</v>
      </c>
      <c r="I22" s="105"/>
      <c r="J22" s="103"/>
      <c r="K22" s="98"/>
      <c r="L22" s="99">
        <v>20</v>
      </c>
      <c r="M22" s="99">
        <v>1</v>
      </c>
      <c r="N22" s="12" t="s">
        <v>28</v>
      </c>
    </row>
    <row r="23" spans="1:14" ht="21.75" customHeight="1" thickBot="1">
      <c r="A23" s="12" t="s">
        <v>28</v>
      </c>
      <c r="B23" s="96"/>
      <c r="C23" s="97"/>
      <c r="D23" s="98"/>
      <c r="E23" s="99">
        <v>20</v>
      </c>
      <c r="F23" s="99">
        <v>1</v>
      </c>
      <c r="G23" s="100">
        <f t="shared" si="0"/>
        <v>27</v>
      </c>
      <c r="H23" s="101">
        <f t="shared" si="1"/>
        <v>28</v>
      </c>
      <c r="I23" s="96"/>
      <c r="J23" s="97"/>
      <c r="K23" s="98"/>
      <c r="L23" s="92">
        <v>20</v>
      </c>
      <c r="M23" s="106">
        <v>1</v>
      </c>
      <c r="N23" s="12" t="s">
        <v>28</v>
      </c>
    </row>
    <row r="24" spans="1:14" ht="21.75" customHeight="1" thickBot="1">
      <c r="A24" s="12" t="s">
        <v>28</v>
      </c>
      <c r="B24" s="96"/>
      <c r="C24" s="103"/>
      <c r="D24" s="104"/>
      <c r="E24" s="92">
        <v>20</v>
      </c>
      <c r="F24" s="106">
        <v>1</v>
      </c>
      <c r="G24" s="100">
        <f t="shared" si="0"/>
        <v>29</v>
      </c>
      <c r="H24" s="101">
        <f t="shared" si="1"/>
        <v>30</v>
      </c>
      <c r="I24" s="96"/>
      <c r="J24" s="103"/>
      <c r="K24" s="104"/>
      <c r="L24" s="99">
        <v>20</v>
      </c>
      <c r="M24" s="99">
        <v>1</v>
      </c>
      <c r="N24" s="12" t="s">
        <v>28</v>
      </c>
    </row>
    <row r="25" spans="1:11" ht="21.75" customHeight="1" thickBot="1">
      <c r="A25" s="29"/>
      <c r="B25" s="51">
        <f>B22+B19+B16+B13+B10</f>
        <v>20.5</v>
      </c>
      <c r="C25" s="51">
        <f>C23+C20+C17+C14+C11</f>
        <v>19</v>
      </c>
      <c r="D25" s="52">
        <f>D24+D21+D18+D15+D12</f>
        <v>17.4</v>
      </c>
      <c r="I25" s="31">
        <f>I22+I19+I16+I13+I10</f>
        <v>11.200000000000001</v>
      </c>
      <c r="J25" s="31">
        <f>J23+J20+J17+J14+J11</f>
        <v>10.6</v>
      </c>
      <c r="K25" s="30">
        <f>K24+K21+K18+K15+K12</f>
        <v>9.8</v>
      </c>
    </row>
    <row r="26" ht="21.75" customHeight="1"/>
    <row r="27" spans="2:11" ht="21.75" customHeight="1">
      <c r="B27" s="29" t="s">
        <v>7</v>
      </c>
      <c r="C27" s="108">
        <f>B25+I25</f>
        <v>31.700000000000003</v>
      </c>
      <c r="D27" s="108"/>
      <c r="E27" s="3" t="s">
        <v>22</v>
      </c>
      <c r="J27"/>
      <c r="K27"/>
    </row>
    <row r="28" spans="2:12" ht="21.75" customHeight="1">
      <c r="B28" s="29" t="s">
        <v>8</v>
      </c>
      <c r="C28" s="107">
        <f>C25+J25</f>
        <v>29.6</v>
      </c>
      <c r="D28" s="107"/>
      <c r="E28" s="3" t="s">
        <v>22</v>
      </c>
      <c r="I28" s="29" t="s">
        <v>10</v>
      </c>
      <c r="J28" s="109">
        <f>(I16+K15+J11+I10+B13+C14)*R12+(J14+I13+K12+B10+C11+D12)+(D15+B16+C17)*R16</f>
        <v>100.575</v>
      </c>
      <c r="K28" s="109"/>
      <c r="L28" s="3" t="s">
        <v>13</v>
      </c>
    </row>
    <row r="29" spans="2:12" ht="21.75" customHeight="1">
      <c r="B29" s="29" t="s">
        <v>9</v>
      </c>
      <c r="C29" s="107">
        <f>D25+K25</f>
        <v>27.2</v>
      </c>
      <c r="D29" s="107"/>
      <c r="E29" s="3" t="s">
        <v>22</v>
      </c>
      <c r="J29" s="109">
        <f>(J28*1000)/R10/3</f>
        <v>121.028880866426</v>
      </c>
      <c r="K29" s="109"/>
      <c r="L29" s="3" t="s">
        <v>0</v>
      </c>
    </row>
    <row r="30" ht="21.75" customHeight="1"/>
    <row r="31" ht="19.5" customHeight="1"/>
  </sheetData>
  <mergeCells count="18">
    <mergeCell ref="C29:D29"/>
    <mergeCell ref="J29:K29"/>
    <mergeCell ref="I8:K8"/>
    <mergeCell ref="L8:L9"/>
    <mergeCell ref="C27:D27"/>
    <mergeCell ref="C28:D28"/>
    <mergeCell ref="J28:K28"/>
    <mergeCell ref="N8:N9"/>
    <mergeCell ref="G9:H9"/>
    <mergeCell ref="M8:M9"/>
    <mergeCell ref="B5:C5"/>
    <mergeCell ref="G5:H5"/>
    <mergeCell ref="J5:N5"/>
    <mergeCell ref="A8:A9"/>
    <mergeCell ref="B8:D8"/>
    <mergeCell ref="E8:E9"/>
    <mergeCell ref="G8:H8"/>
    <mergeCell ref="F8:F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5:R26"/>
  <sheetViews>
    <sheetView workbookViewId="0" topLeftCell="A1">
      <selection activeCell="A5" sqref="A5:N26"/>
    </sheetView>
  </sheetViews>
  <sheetFormatPr defaultColWidth="9.140625" defaultRowHeight="17.25" customHeight="1"/>
  <cols>
    <col min="1" max="1" width="23.8515625" style="3" customWidth="1"/>
    <col min="2" max="2" width="5.8515625" style="2" customWidth="1"/>
    <col min="3" max="3" width="6.140625" style="2" customWidth="1"/>
    <col min="4" max="4" width="6.28125" style="2" customWidth="1"/>
    <col min="5" max="5" width="4.8515625" style="3" customWidth="1"/>
    <col min="6" max="6" width="5.140625" style="3" customWidth="1"/>
    <col min="7" max="7" width="4.140625" style="3" customWidth="1"/>
    <col min="8" max="8" width="4.421875" style="3" customWidth="1"/>
    <col min="9" max="9" width="6.00390625" style="2" customWidth="1"/>
    <col min="10" max="10" width="6.421875" style="2" customWidth="1"/>
    <col min="11" max="11" width="6.00390625" style="2" customWidth="1"/>
    <col min="12" max="12" width="4.8515625" style="3" customWidth="1"/>
    <col min="13" max="13" width="5.140625" style="3" customWidth="1"/>
    <col min="14" max="14" width="20.140625" style="3" customWidth="1"/>
    <col min="15" max="16384" width="8.8515625" style="3" customWidth="1"/>
  </cols>
  <sheetData>
    <row r="5" spans="1:14" ht="17.25" customHeight="1">
      <c r="A5" s="1" t="s">
        <v>6</v>
      </c>
      <c r="B5" s="118" t="s">
        <v>187</v>
      </c>
      <c r="C5" s="118"/>
      <c r="G5" s="118">
        <v>50</v>
      </c>
      <c r="H5" s="118"/>
      <c r="I5" s="35" t="s">
        <v>12</v>
      </c>
      <c r="J5" s="116" t="s">
        <v>200</v>
      </c>
      <c r="K5" s="116"/>
      <c r="L5" s="117"/>
      <c r="M5" s="117"/>
      <c r="N5" s="117"/>
    </row>
    <row r="6" spans="9:14" ht="9" customHeight="1">
      <c r="I6" s="36" t="s">
        <v>11</v>
      </c>
      <c r="J6" s="38"/>
      <c r="K6" s="4"/>
      <c r="L6" s="4"/>
      <c r="M6" s="4"/>
      <c r="N6" s="4"/>
    </row>
    <row r="7" spans="9:14" ht="9" customHeight="1" thickBot="1">
      <c r="I7" s="37"/>
      <c r="J7" s="4"/>
      <c r="K7" s="4"/>
      <c r="L7" s="4"/>
      <c r="M7" s="4"/>
      <c r="N7" s="4"/>
    </row>
    <row r="8" spans="1:14" ht="17.25" customHeight="1" thickBot="1">
      <c r="A8" s="110" t="s">
        <v>5</v>
      </c>
      <c r="B8" s="119" t="s">
        <v>21</v>
      </c>
      <c r="C8" s="120"/>
      <c r="D8" s="121"/>
      <c r="E8" s="122" t="s">
        <v>3</v>
      </c>
      <c r="F8" s="114" t="s">
        <v>123</v>
      </c>
      <c r="G8" s="124" t="s">
        <v>181</v>
      </c>
      <c r="H8" s="124"/>
      <c r="I8" s="119" t="s">
        <v>21</v>
      </c>
      <c r="J8" s="120"/>
      <c r="K8" s="121"/>
      <c r="L8" s="122" t="s">
        <v>3</v>
      </c>
      <c r="M8" s="114" t="s">
        <v>123</v>
      </c>
      <c r="N8" s="110" t="s">
        <v>5</v>
      </c>
    </row>
    <row r="9" spans="1:14" ht="27" customHeight="1" thickBot="1">
      <c r="A9" s="111"/>
      <c r="B9" s="32" t="s">
        <v>0</v>
      </c>
      <c r="C9" s="34" t="s">
        <v>1</v>
      </c>
      <c r="D9" s="33" t="s">
        <v>2</v>
      </c>
      <c r="E9" s="123"/>
      <c r="F9" s="115"/>
      <c r="G9" s="112" t="s">
        <v>4</v>
      </c>
      <c r="H9" s="113"/>
      <c r="I9" s="32" t="s">
        <v>0</v>
      </c>
      <c r="J9" s="34" t="s">
        <v>1</v>
      </c>
      <c r="K9" s="33" t="s">
        <v>2</v>
      </c>
      <c r="L9" s="123"/>
      <c r="M9" s="115"/>
      <c r="N9" s="111"/>
    </row>
    <row r="10" spans="1:18" ht="21.75" customHeight="1">
      <c r="A10" s="5" t="s">
        <v>182</v>
      </c>
      <c r="B10" s="91">
        <v>1</v>
      </c>
      <c r="C10" s="40"/>
      <c r="D10" s="41"/>
      <c r="E10" s="54">
        <v>20</v>
      </c>
      <c r="F10" s="54">
        <v>1</v>
      </c>
      <c r="G10" s="9">
        <v>1</v>
      </c>
      <c r="H10" s="10">
        <v>2</v>
      </c>
      <c r="I10" s="6">
        <v>2.3</v>
      </c>
      <c r="J10" s="7"/>
      <c r="K10" s="8"/>
      <c r="L10" s="11">
        <v>20</v>
      </c>
      <c r="M10" s="11">
        <v>2</v>
      </c>
      <c r="N10" s="5" t="s">
        <v>185</v>
      </c>
      <c r="Q10" s="83" t="s">
        <v>111</v>
      </c>
      <c r="R10">
        <v>120</v>
      </c>
    </row>
    <row r="11" spans="1:18" ht="21.75" customHeight="1">
      <c r="A11" s="12" t="s">
        <v>183</v>
      </c>
      <c r="B11" s="42"/>
      <c r="C11" s="43">
        <v>1.7</v>
      </c>
      <c r="D11" s="44"/>
      <c r="E11" s="53">
        <v>15</v>
      </c>
      <c r="F11" s="53">
        <v>2</v>
      </c>
      <c r="G11" s="16">
        <f aca="true" t="shared" si="0" ref="G11:G21">G10+2</f>
        <v>3</v>
      </c>
      <c r="H11" s="17">
        <f aca="true" t="shared" si="1" ref="H11:H21">H10+2</f>
        <v>4</v>
      </c>
      <c r="I11" s="13"/>
      <c r="J11" s="14">
        <v>2.3</v>
      </c>
      <c r="K11" s="15"/>
      <c r="L11" s="53" t="s">
        <v>126</v>
      </c>
      <c r="M11" s="53" t="s">
        <v>126</v>
      </c>
      <c r="N11" s="53" t="s">
        <v>126</v>
      </c>
      <c r="Q11" t="s">
        <v>112</v>
      </c>
      <c r="R11"/>
    </row>
    <row r="12" spans="1:18" ht="21.75" customHeight="1">
      <c r="A12" s="53" t="s">
        <v>126</v>
      </c>
      <c r="B12" s="42"/>
      <c r="C12" s="45"/>
      <c r="D12" s="46">
        <v>1.7</v>
      </c>
      <c r="E12" s="53" t="s">
        <v>126</v>
      </c>
      <c r="F12" s="53" t="s">
        <v>126</v>
      </c>
      <c r="G12" s="16">
        <f t="shared" si="0"/>
        <v>5</v>
      </c>
      <c r="H12" s="17">
        <f t="shared" si="1"/>
        <v>6</v>
      </c>
      <c r="I12" s="13"/>
      <c r="J12" s="19"/>
      <c r="K12" s="20">
        <v>1.3</v>
      </c>
      <c r="L12" s="18">
        <v>20</v>
      </c>
      <c r="M12" s="18">
        <v>2</v>
      </c>
      <c r="N12" s="12" t="s">
        <v>186</v>
      </c>
      <c r="Q12" s="84" t="s">
        <v>113</v>
      </c>
      <c r="R12">
        <v>1.25</v>
      </c>
    </row>
    <row r="13" spans="1:18" ht="21.75" customHeight="1">
      <c r="A13" s="12" t="s">
        <v>184</v>
      </c>
      <c r="B13" s="47">
        <v>0.4</v>
      </c>
      <c r="C13" s="45"/>
      <c r="D13" s="44"/>
      <c r="E13" s="53">
        <v>20</v>
      </c>
      <c r="F13" s="53">
        <v>1</v>
      </c>
      <c r="G13" s="16">
        <f t="shared" si="0"/>
        <v>7</v>
      </c>
      <c r="H13" s="17">
        <f t="shared" si="1"/>
        <v>8</v>
      </c>
      <c r="I13" s="21">
        <v>1.3</v>
      </c>
      <c r="J13" s="19"/>
      <c r="K13" s="15"/>
      <c r="L13" s="53" t="s">
        <v>126</v>
      </c>
      <c r="M13" s="53" t="s">
        <v>126</v>
      </c>
      <c r="N13" s="53" t="s">
        <v>126</v>
      </c>
      <c r="Q13" s="84" t="s">
        <v>114</v>
      </c>
      <c r="R13">
        <v>1</v>
      </c>
    </row>
    <row r="14" spans="1:18" ht="21.75" customHeight="1">
      <c r="A14" s="12" t="s">
        <v>28</v>
      </c>
      <c r="B14" s="42"/>
      <c r="C14" s="43"/>
      <c r="D14" s="44"/>
      <c r="E14" s="53">
        <v>20</v>
      </c>
      <c r="F14" s="53">
        <v>1</v>
      </c>
      <c r="G14" s="16">
        <f t="shared" si="0"/>
        <v>9</v>
      </c>
      <c r="H14" s="17">
        <f t="shared" si="1"/>
        <v>10</v>
      </c>
      <c r="I14" s="13"/>
      <c r="J14" s="14"/>
      <c r="K14" s="15"/>
      <c r="L14" s="18">
        <v>20</v>
      </c>
      <c r="M14" s="18">
        <v>1</v>
      </c>
      <c r="N14" s="12" t="s">
        <v>28</v>
      </c>
      <c r="Q14" s="84" t="s">
        <v>115</v>
      </c>
      <c r="R14">
        <v>0.5</v>
      </c>
    </row>
    <row r="15" spans="1:18" ht="21.75" customHeight="1">
      <c r="A15" s="12" t="s">
        <v>28</v>
      </c>
      <c r="B15" s="42"/>
      <c r="C15" s="45"/>
      <c r="D15" s="46"/>
      <c r="E15" s="53">
        <v>20</v>
      </c>
      <c r="F15" s="53">
        <v>1</v>
      </c>
      <c r="G15" s="16">
        <f t="shared" si="0"/>
        <v>11</v>
      </c>
      <c r="H15" s="17">
        <f t="shared" si="1"/>
        <v>12</v>
      </c>
      <c r="I15" s="13"/>
      <c r="J15" s="19"/>
      <c r="K15" s="20"/>
      <c r="L15" s="18">
        <v>20</v>
      </c>
      <c r="M15" s="18">
        <v>1</v>
      </c>
      <c r="N15" s="12" t="s">
        <v>28</v>
      </c>
      <c r="Q15" s="84" t="s">
        <v>116</v>
      </c>
      <c r="R15">
        <v>1</v>
      </c>
    </row>
    <row r="16" spans="1:18" ht="21.75" customHeight="1" thickBot="1">
      <c r="A16" s="12" t="s">
        <v>28</v>
      </c>
      <c r="B16" s="47"/>
      <c r="C16" s="45"/>
      <c r="D16" s="44"/>
      <c r="E16" s="53">
        <v>20</v>
      </c>
      <c r="F16" s="53">
        <v>1</v>
      </c>
      <c r="G16" s="16">
        <f t="shared" si="0"/>
        <v>13</v>
      </c>
      <c r="H16" s="17">
        <f t="shared" si="1"/>
        <v>14</v>
      </c>
      <c r="I16" s="21"/>
      <c r="J16" s="19"/>
      <c r="K16" s="15"/>
      <c r="L16" s="18">
        <v>20</v>
      </c>
      <c r="M16" s="18">
        <v>1</v>
      </c>
      <c r="N16" s="12" t="s">
        <v>28</v>
      </c>
      <c r="Q16" s="84" t="s">
        <v>117</v>
      </c>
      <c r="R16">
        <v>1.25</v>
      </c>
    </row>
    <row r="17" spans="1:18" ht="21.75" customHeight="1" thickBot="1">
      <c r="A17" s="12" t="s">
        <v>28</v>
      </c>
      <c r="B17" s="42"/>
      <c r="C17" s="43"/>
      <c r="D17" s="44"/>
      <c r="E17" s="53">
        <v>20</v>
      </c>
      <c r="F17" s="53">
        <v>1</v>
      </c>
      <c r="G17" s="16">
        <f t="shared" si="0"/>
        <v>15</v>
      </c>
      <c r="H17" s="17">
        <f t="shared" si="1"/>
        <v>16</v>
      </c>
      <c r="I17" s="13"/>
      <c r="J17" s="14"/>
      <c r="K17" s="15"/>
      <c r="L17" s="54">
        <v>20</v>
      </c>
      <c r="M17" s="86">
        <v>1</v>
      </c>
      <c r="N17" s="12" t="s">
        <v>28</v>
      </c>
      <c r="Q17" s="84" t="s">
        <v>118</v>
      </c>
      <c r="R17">
        <v>1</v>
      </c>
    </row>
    <row r="18" spans="1:14" ht="21.75" customHeight="1">
      <c r="A18" s="12" t="s">
        <v>28</v>
      </c>
      <c r="B18" s="42"/>
      <c r="C18" s="45"/>
      <c r="D18" s="46"/>
      <c r="E18" s="54">
        <v>20</v>
      </c>
      <c r="F18" s="86">
        <v>1</v>
      </c>
      <c r="G18" s="16">
        <f t="shared" si="0"/>
        <v>17</v>
      </c>
      <c r="H18" s="17">
        <f t="shared" si="1"/>
        <v>18</v>
      </c>
      <c r="I18" s="13"/>
      <c r="J18" s="19"/>
      <c r="K18" s="20"/>
      <c r="L18" s="53">
        <v>20</v>
      </c>
      <c r="M18" s="53">
        <v>1</v>
      </c>
      <c r="N18" s="12" t="s">
        <v>28</v>
      </c>
    </row>
    <row r="19" spans="1:14" ht="21.75" customHeight="1">
      <c r="A19" s="12" t="s">
        <v>28</v>
      </c>
      <c r="B19" s="47"/>
      <c r="C19" s="45"/>
      <c r="D19" s="44"/>
      <c r="E19" s="53">
        <v>20</v>
      </c>
      <c r="F19" s="53">
        <v>1</v>
      </c>
      <c r="G19" s="16">
        <f t="shared" si="0"/>
        <v>19</v>
      </c>
      <c r="H19" s="17">
        <f t="shared" si="1"/>
        <v>20</v>
      </c>
      <c r="I19" s="21"/>
      <c r="J19" s="19"/>
      <c r="K19" s="15"/>
      <c r="L19" s="53">
        <v>20</v>
      </c>
      <c r="M19" s="53">
        <v>1</v>
      </c>
      <c r="N19" s="12" t="s">
        <v>28</v>
      </c>
    </row>
    <row r="20" spans="1:14" ht="21.75" customHeight="1">
      <c r="A20" s="12" t="s">
        <v>28</v>
      </c>
      <c r="B20" s="42"/>
      <c r="C20" s="43"/>
      <c r="D20" s="44"/>
      <c r="E20" s="53">
        <v>20</v>
      </c>
      <c r="F20" s="53">
        <v>1</v>
      </c>
      <c r="G20" s="16">
        <f t="shared" si="0"/>
        <v>21</v>
      </c>
      <c r="H20" s="17">
        <f t="shared" si="1"/>
        <v>22</v>
      </c>
      <c r="I20" s="13"/>
      <c r="J20" s="14"/>
      <c r="K20" s="15"/>
      <c r="L20" s="53">
        <v>20</v>
      </c>
      <c r="M20" s="53">
        <v>1</v>
      </c>
      <c r="N20" s="12" t="s">
        <v>28</v>
      </c>
    </row>
    <row r="21" spans="1:14" ht="21.75" customHeight="1" thickBot="1">
      <c r="A21" s="12" t="s">
        <v>28</v>
      </c>
      <c r="B21" s="42"/>
      <c r="C21" s="45"/>
      <c r="D21" s="46"/>
      <c r="E21" s="53">
        <v>20</v>
      </c>
      <c r="F21" s="53">
        <v>1</v>
      </c>
      <c r="G21" s="16">
        <f t="shared" si="0"/>
        <v>23</v>
      </c>
      <c r="H21" s="17">
        <f t="shared" si="1"/>
        <v>24</v>
      </c>
      <c r="I21" s="13"/>
      <c r="J21" s="19"/>
      <c r="K21" s="20"/>
      <c r="L21" s="53">
        <v>20</v>
      </c>
      <c r="M21" s="53">
        <v>1</v>
      </c>
      <c r="N21" s="12" t="s">
        <v>28</v>
      </c>
    </row>
    <row r="22" spans="1:11" ht="21.75" customHeight="1" thickBot="1">
      <c r="A22" s="29"/>
      <c r="B22" s="51">
        <f>B19+B16+B13+B10</f>
        <v>1.4</v>
      </c>
      <c r="C22" s="51">
        <f>C20+C17+C14+C11</f>
        <v>1.7</v>
      </c>
      <c r="D22" s="52">
        <f>D21+D18+D15+D12</f>
        <v>1.7</v>
      </c>
      <c r="I22" s="31">
        <f>I19+I16+I13+I10</f>
        <v>3.5999999999999996</v>
      </c>
      <c r="J22" s="31">
        <f>J20+J17+J14+J11</f>
        <v>2.3</v>
      </c>
      <c r="K22" s="30">
        <f>K21+K18+K15+K12</f>
        <v>1.3</v>
      </c>
    </row>
    <row r="23" ht="21.75" customHeight="1"/>
    <row r="24" spans="2:11" ht="21.75" customHeight="1">
      <c r="B24" s="29" t="s">
        <v>7</v>
      </c>
      <c r="C24" s="109">
        <f>B22+I22</f>
        <v>5</v>
      </c>
      <c r="D24" s="109"/>
      <c r="E24" s="3" t="s">
        <v>22</v>
      </c>
      <c r="J24"/>
      <c r="K24"/>
    </row>
    <row r="25" spans="2:12" ht="21.75" customHeight="1">
      <c r="B25" s="29" t="s">
        <v>8</v>
      </c>
      <c r="C25" s="125">
        <f>C22+J22</f>
        <v>4</v>
      </c>
      <c r="D25" s="125"/>
      <c r="E25" s="3" t="s">
        <v>22</v>
      </c>
      <c r="I25" s="29" t="s">
        <v>10</v>
      </c>
      <c r="J25" s="109">
        <f>(K12+I13+B13+D12+C11+B10)+(I10+J11)*R16</f>
        <v>13.15</v>
      </c>
      <c r="K25" s="109"/>
      <c r="L25" s="3" t="s">
        <v>13</v>
      </c>
    </row>
    <row r="26" spans="2:12" ht="21.75" customHeight="1">
      <c r="B26" s="29" t="s">
        <v>9</v>
      </c>
      <c r="C26" s="125">
        <f>D22+K22</f>
        <v>3</v>
      </c>
      <c r="D26" s="125"/>
      <c r="E26" s="3" t="s">
        <v>22</v>
      </c>
      <c r="J26" s="109">
        <f>(J25*1000)/R10/3</f>
        <v>36.52777777777778</v>
      </c>
      <c r="K26" s="109"/>
      <c r="L26" s="3" t="s">
        <v>0</v>
      </c>
    </row>
    <row r="27" ht="21.75" customHeight="1"/>
    <row r="28" ht="21.75" customHeight="1"/>
    <row r="29" ht="21.75" customHeight="1"/>
    <row r="30" ht="21.75" customHeight="1"/>
    <row r="31" ht="19.5" customHeight="1"/>
  </sheetData>
  <mergeCells count="18">
    <mergeCell ref="A8:A9"/>
    <mergeCell ref="B8:D8"/>
    <mergeCell ref="E8:E9"/>
    <mergeCell ref="G8:H8"/>
    <mergeCell ref="F8:F9"/>
    <mergeCell ref="N8:N9"/>
    <mergeCell ref="G9:H9"/>
    <mergeCell ref="M8:M9"/>
    <mergeCell ref="B5:C5"/>
    <mergeCell ref="G5:H5"/>
    <mergeCell ref="J5:N5"/>
    <mergeCell ref="C26:D26"/>
    <mergeCell ref="J26:K26"/>
    <mergeCell ref="I8:K8"/>
    <mergeCell ref="L8:L9"/>
    <mergeCell ref="C24:D24"/>
    <mergeCell ref="C25:D25"/>
    <mergeCell ref="J25:K2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5:R26"/>
  <sheetViews>
    <sheetView workbookViewId="0" topLeftCell="A1">
      <selection activeCell="G9" sqref="G9:H9"/>
    </sheetView>
  </sheetViews>
  <sheetFormatPr defaultColWidth="9.140625" defaultRowHeight="17.25" customHeight="1"/>
  <cols>
    <col min="1" max="1" width="23.8515625" style="3" customWidth="1"/>
    <col min="2" max="2" width="5.8515625" style="2" customWidth="1"/>
    <col min="3" max="3" width="6.140625" style="2" customWidth="1"/>
    <col min="4" max="4" width="6.28125" style="2" customWidth="1"/>
    <col min="5" max="5" width="4.8515625" style="3" customWidth="1"/>
    <col min="6" max="6" width="5.140625" style="3" customWidth="1"/>
    <col min="7" max="7" width="4.140625" style="3" customWidth="1"/>
    <col min="8" max="8" width="4.421875" style="3" customWidth="1"/>
    <col min="9" max="9" width="6.00390625" style="2" customWidth="1"/>
    <col min="10" max="10" width="6.421875" style="2" customWidth="1"/>
    <col min="11" max="11" width="6.00390625" style="2" customWidth="1"/>
    <col min="12" max="12" width="4.8515625" style="3" customWidth="1"/>
    <col min="13" max="13" width="5.140625" style="3" customWidth="1"/>
    <col min="14" max="14" width="18.140625" style="3" customWidth="1"/>
    <col min="15" max="16384" width="8.8515625" style="3" customWidth="1"/>
  </cols>
  <sheetData>
    <row r="5" spans="1:14" ht="17.25" customHeight="1">
      <c r="A5" s="1" t="s">
        <v>6</v>
      </c>
      <c r="B5" s="118" t="s">
        <v>119</v>
      </c>
      <c r="C5" s="118"/>
      <c r="G5" s="118">
        <v>50</v>
      </c>
      <c r="H5" s="118"/>
      <c r="I5" s="35" t="s">
        <v>12</v>
      </c>
      <c r="J5" s="116" t="s">
        <v>200</v>
      </c>
      <c r="K5" s="116"/>
      <c r="L5" s="117"/>
      <c r="M5" s="117"/>
      <c r="N5" s="117"/>
    </row>
    <row r="6" spans="9:14" ht="9" customHeight="1">
      <c r="I6" s="36" t="s">
        <v>11</v>
      </c>
      <c r="J6" s="38"/>
      <c r="K6" s="4"/>
      <c r="L6" s="4"/>
      <c r="M6" s="4"/>
      <c r="N6" s="4"/>
    </row>
    <row r="7" spans="9:14" ht="9" customHeight="1" thickBot="1">
      <c r="I7" s="37"/>
      <c r="J7" s="4"/>
      <c r="K7" s="4"/>
      <c r="L7" s="4"/>
      <c r="M7" s="4"/>
      <c r="N7" s="4"/>
    </row>
    <row r="8" spans="1:14" ht="17.25" customHeight="1" thickBot="1">
      <c r="A8" s="110" t="s">
        <v>5</v>
      </c>
      <c r="B8" s="119" t="s">
        <v>21</v>
      </c>
      <c r="C8" s="120"/>
      <c r="D8" s="121"/>
      <c r="E8" s="122" t="s">
        <v>3</v>
      </c>
      <c r="F8" s="114" t="s">
        <v>123</v>
      </c>
      <c r="G8" s="124" t="s">
        <v>190</v>
      </c>
      <c r="H8" s="124"/>
      <c r="I8" s="119" t="s">
        <v>21</v>
      </c>
      <c r="J8" s="120"/>
      <c r="K8" s="121"/>
      <c r="L8" s="122" t="s">
        <v>3</v>
      </c>
      <c r="M8" s="114" t="s">
        <v>123</v>
      </c>
      <c r="N8" s="110" t="s">
        <v>5</v>
      </c>
    </row>
    <row r="9" spans="1:14" ht="27" customHeight="1" thickBot="1">
      <c r="A9" s="111"/>
      <c r="B9" s="32" t="s">
        <v>0</v>
      </c>
      <c r="C9" s="34" t="s">
        <v>1</v>
      </c>
      <c r="D9" s="33" t="s">
        <v>2</v>
      </c>
      <c r="E9" s="123"/>
      <c r="F9" s="115"/>
      <c r="G9" s="112" t="s">
        <v>4</v>
      </c>
      <c r="H9" s="113"/>
      <c r="I9" s="32" t="s">
        <v>0</v>
      </c>
      <c r="J9" s="34" t="s">
        <v>1</v>
      </c>
      <c r="K9" s="33" t="s">
        <v>2</v>
      </c>
      <c r="L9" s="123"/>
      <c r="M9" s="115"/>
      <c r="N9" s="111"/>
    </row>
    <row r="10" spans="1:18" ht="21.75" customHeight="1" thickBot="1">
      <c r="A10" s="5" t="s">
        <v>188</v>
      </c>
      <c r="B10" s="90">
        <v>0.2</v>
      </c>
      <c r="C10" s="40"/>
      <c r="D10" s="41"/>
      <c r="E10" s="54">
        <v>20</v>
      </c>
      <c r="F10" s="54">
        <v>1</v>
      </c>
      <c r="G10" s="9">
        <v>1</v>
      </c>
      <c r="H10" s="10">
        <v>2</v>
      </c>
      <c r="I10" s="6">
        <v>0.9</v>
      </c>
      <c r="J10" s="7"/>
      <c r="K10" s="8"/>
      <c r="L10" s="11">
        <v>20</v>
      </c>
      <c r="M10" s="11">
        <v>1</v>
      </c>
      <c r="N10" s="5" t="s">
        <v>153</v>
      </c>
      <c r="Q10" s="83" t="s">
        <v>111</v>
      </c>
      <c r="R10">
        <v>120</v>
      </c>
    </row>
    <row r="11" spans="1:18" ht="21.75" customHeight="1" thickBot="1">
      <c r="A11" s="12" t="s">
        <v>189</v>
      </c>
      <c r="B11" s="42"/>
      <c r="C11" s="43">
        <v>0.5</v>
      </c>
      <c r="D11" s="44"/>
      <c r="E11" s="54">
        <v>20</v>
      </c>
      <c r="F11" s="54">
        <v>1</v>
      </c>
      <c r="G11" s="16">
        <f aca="true" t="shared" si="0" ref="G11:G21">G10+2</f>
        <v>3</v>
      </c>
      <c r="H11" s="17">
        <f aca="true" t="shared" si="1" ref="H11:H21">H10+2</f>
        <v>4</v>
      </c>
      <c r="I11" s="13"/>
      <c r="J11" s="14"/>
      <c r="K11" s="15"/>
      <c r="L11" s="11">
        <v>20</v>
      </c>
      <c r="M11" s="11">
        <v>1</v>
      </c>
      <c r="N11" s="12" t="s">
        <v>28</v>
      </c>
      <c r="Q11" t="s">
        <v>112</v>
      </c>
      <c r="R11"/>
    </row>
    <row r="12" spans="1:18" ht="21.75" customHeight="1" thickBot="1">
      <c r="A12" s="12" t="s">
        <v>28</v>
      </c>
      <c r="B12" s="42"/>
      <c r="C12" s="45"/>
      <c r="D12" s="46"/>
      <c r="E12" s="54">
        <v>20</v>
      </c>
      <c r="F12" s="54">
        <v>1</v>
      </c>
      <c r="G12" s="16">
        <f t="shared" si="0"/>
        <v>5</v>
      </c>
      <c r="H12" s="17">
        <f t="shared" si="1"/>
        <v>6</v>
      </c>
      <c r="I12" s="13"/>
      <c r="J12" s="19"/>
      <c r="K12" s="20"/>
      <c r="L12" s="11">
        <v>20</v>
      </c>
      <c r="M12" s="11">
        <v>1</v>
      </c>
      <c r="N12" s="12" t="s">
        <v>28</v>
      </c>
      <c r="Q12" s="84" t="s">
        <v>113</v>
      </c>
      <c r="R12">
        <v>1.25</v>
      </c>
    </row>
    <row r="13" spans="1:18" ht="21.75" customHeight="1" thickBot="1">
      <c r="A13" s="12" t="s">
        <v>28</v>
      </c>
      <c r="B13" s="47"/>
      <c r="C13" s="45"/>
      <c r="D13" s="44"/>
      <c r="E13" s="54">
        <v>20</v>
      </c>
      <c r="F13" s="54">
        <v>1</v>
      </c>
      <c r="G13" s="16">
        <f t="shared" si="0"/>
        <v>7</v>
      </c>
      <c r="H13" s="17">
        <f t="shared" si="1"/>
        <v>8</v>
      </c>
      <c r="I13" s="21"/>
      <c r="J13" s="19"/>
      <c r="K13" s="15"/>
      <c r="L13" s="11">
        <v>20</v>
      </c>
      <c r="M13" s="11">
        <v>1</v>
      </c>
      <c r="N13" s="12" t="s">
        <v>28</v>
      </c>
      <c r="Q13" s="84" t="s">
        <v>114</v>
      </c>
      <c r="R13">
        <v>1</v>
      </c>
    </row>
    <row r="14" spans="1:18" ht="21.75" customHeight="1" thickBot="1">
      <c r="A14" s="12" t="s">
        <v>28</v>
      </c>
      <c r="B14" s="42"/>
      <c r="C14" s="43"/>
      <c r="D14" s="44"/>
      <c r="E14" s="54">
        <v>20</v>
      </c>
      <c r="F14" s="54">
        <v>1</v>
      </c>
      <c r="G14" s="16">
        <f t="shared" si="0"/>
        <v>9</v>
      </c>
      <c r="H14" s="17">
        <f t="shared" si="1"/>
        <v>10</v>
      </c>
      <c r="I14" s="13"/>
      <c r="J14" s="14"/>
      <c r="K14" s="15"/>
      <c r="L14" s="11">
        <v>20</v>
      </c>
      <c r="M14" s="11">
        <v>1</v>
      </c>
      <c r="N14" s="12" t="s">
        <v>28</v>
      </c>
      <c r="Q14" s="84" t="s">
        <v>115</v>
      </c>
      <c r="R14">
        <v>0.5</v>
      </c>
    </row>
    <row r="15" spans="1:18" ht="21.75" customHeight="1" thickBot="1">
      <c r="A15" s="12" t="s">
        <v>28</v>
      </c>
      <c r="B15" s="42"/>
      <c r="C15" s="45"/>
      <c r="D15" s="46"/>
      <c r="E15" s="54">
        <v>20</v>
      </c>
      <c r="F15" s="54">
        <v>1</v>
      </c>
      <c r="G15" s="16">
        <f t="shared" si="0"/>
        <v>11</v>
      </c>
      <c r="H15" s="17">
        <f t="shared" si="1"/>
        <v>12</v>
      </c>
      <c r="I15" s="13"/>
      <c r="J15" s="19"/>
      <c r="K15" s="20"/>
      <c r="L15" s="11">
        <v>20</v>
      </c>
      <c r="M15" s="11">
        <v>1</v>
      </c>
      <c r="N15" s="12" t="s">
        <v>28</v>
      </c>
      <c r="Q15" s="84" t="s">
        <v>116</v>
      </c>
      <c r="R15">
        <v>1</v>
      </c>
    </row>
    <row r="16" spans="1:18" ht="21.75" customHeight="1" thickBot="1">
      <c r="A16" s="12" t="s">
        <v>28</v>
      </c>
      <c r="B16" s="47"/>
      <c r="C16" s="45"/>
      <c r="D16" s="44"/>
      <c r="E16" s="54">
        <v>20</v>
      </c>
      <c r="F16" s="54">
        <v>1</v>
      </c>
      <c r="G16" s="16">
        <f t="shared" si="0"/>
        <v>13</v>
      </c>
      <c r="H16" s="17">
        <f t="shared" si="1"/>
        <v>14</v>
      </c>
      <c r="I16" s="21"/>
      <c r="J16" s="19"/>
      <c r="K16" s="15"/>
      <c r="L16" s="11">
        <v>20</v>
      </c>
      <c r="M16" s="11">
        <v>1</v>
      </c>
      <c r="N16" s="12" t="s">
        <v>28</v>
      </c>
      <c r="Q16" s="84" t="s">
        <v>117</v>
      </c>
      <c r="R16">
        <v>1.25</v>
      </c>
    </row>
    <row r="17" spans="1:18" ht="21.75" customHeight="1" thickBot="1">
      <c r="A17" s="12" t="s">
        <v>28</v>
      </c>
      <c r="B17" s="42"/>
      <c r="C17" s="43"/>
      <c r="D17" s="44"/>
      <c r="E17" s="54">
        <v>20</v>
      </c>
      <c r="F17" s="54">
        <v>1</v>
      </c>
      <c r="G17" s="16">
        <f t="shared" si="0"/>
        <v>15</v>
      </c>
      <c r="H17" s="17">
        <f t="shared" si="1"/>
        <v>16</v>
      </c>
      <c r="I17" s="13"/>
      <c r="J17" s="14"/>
      <c r="K17" s="15"/>
      <c r="L17" s="11">
        <v>20</v>
      </c>
      <c r="M17" s="11">
        <v>1</v>
      </c>
      <c r="N17" s="12" t="s">
        <v>28</v>
      </c>
      <c r="Q17" s="84" t="s">
        <v>118</v>
      </c>
      <c r="R17">
        <v>1</v>
      </c>
    </row>
    <row r="18" spans="1:14" ht="21.75" customHeight="1" thickBot="1">
      <c r="A18" s="12" t="s">
        <v>28</v>
      </c>
      <c r="B18" s="42"/>
      <c r="C18" s="45"/>
      <c r="D18" s="46"/>
      <c r="E18" s="54">
        <v>20</v>
      </c>
      <c r="F18" s="54">
        <v>1</v>
      </c>
      <c r="G18" s="16">
        <f t="shared" si="0"/>
        <v>17</v>
      </c>
      <c r="H18" s="17">
        <f t="shared" si="1"/>
        <v>18</v>
      </c>
      <c r="I18" s="13"/>
      <c r="J18" s="19"/>
      <c r="K18" s="20"/>
      <c r="L18" s="11">
        <v>20</v>
      </c>
      <c r="M18" s="11">
        <v>1</v>
      </c>
      <c r="N18" s="12" t="s">
        <v>28</v>
      </c>
    </row>
    <row r="19" spans="1:14" ht="21.75" customHeight="1" thickBot="1">
      <c r="A19" s="12" t="s">
        <v>28</v>
      </c>
      <c r="B19" s="47"/>
      <c r="C19" s="45"/>
      <c r="D19" s="44"/>
      <c r="E19" s="54">
        <v>20</v>
      </c>
      <c r="F19" s="54">
        <v>1</v>
      </c>
      <c r="G19" s="16">
        <f t="shared" si="0"/>
        <v>19</v>
      </c>
      <c r="H19" s="17">
        <f t="shared" si="1"/>
        <v>20</v>
      </c>
      <c r="I19" s="21"/>
      <c r="J19" s="19"/>
      <c r="K19" s="15"/>
      <c r="L19" s="11">
        <v>20</v>
      </c>
      <c r="M19" s="11">
        <v>1</v>
      </c>
      <c r="N19" s="12" t="s">
        <v>28</v>
      </c>
    </row>
    <row r="20" spans="1:14" ht="21.75" customHeight="1" thickBot="1">
      <c r="A20" s="12" t="s">
        <v>28</v>
      </c>
      <c r="B20" s="42"/>
      <c r="C20" s="43"/>
      <c r="D20" s="44"/>
      <c r="E20" s="54">
        <v>20</v>
      </c>
      <c r="F20" s="54">
        <v>1</v>
      </c>
      <c r="G20" s="16">
        <f t="shared" si="0"/>
        <v>21</v>
      </c>
      <c r="H20" s="17">
        <f t="shared" si="1"/>
        <v>22</v>
      </c>
      <c r="I20" s="13"/>
      <c r="J20" s="14"/>
      <c r="K20" s="15"/>
      <c r="L20" s="11">
        <v>20</v>
      </c>
      <c r="M20" s="11">
        <v>1</v>
      </c>
      <c r="N20" s="12" t="s">
        <v>28</v>
      </c>
    </row>
    <row r="21" spans="1:14" ht="21.75" customHeight="1" thickBot="1">
      <c r="A21" s="12" t="s">
        <v>28</v>
      </c>
      <c r="B21" s="42"/>
      <c r="C21" s="45"/>
      <c r="D21" s="46"/>
      <c r="E21" s="54">
        <v>20</v>
      </c>
      <c r="F21" s="54">
        <v>1</v>
      </c>
      <c r="G21" s="16">
        <f t="shared" si="0"/>
        <v>23</v>
      </c>
      <c r="H21" s="17">
        <f t="shared" si="1"/>
        <v>24</v>
      </c>
      <c r="I21" s="13"/>
      <c r="J21" s="19"/>
      <c r="K21" s="20"/>
      <c r="L21" s="11">
        <v>20</v>
      </c>
      <c r="M21" s="11">
        <v>1</v>
      </c>
      <c r="N21" s="12" t="s">
        <v>28</v>
      </c>
    </row>
    <row r="22" spans="1:11" ht="21.75" customHeight="1" thickBot="1">
      <c r="A22" s="29"/>
      <c r="B22" s="51">
        <f>B19+B16+B13+B10</f>
        <v>0.2</v>
      </c>
      <c r="C22" s="51">
        <f>C20+C17+C14+C11</f>
        <v>0.5</v>
      </c>
      <c r="D22" s="52">
        <f>D21+D18+D15+D12</f>
        <v>0</v>
      </c>
      <c r="I22" s="31">
        <f>I19+I16+I13+I10</f>
        <v>0.9</v>
      </c>
      <c r="J22" s="31">
        <f>J20+J17+J14+J11</f>
        <v>0</v>
      </c>
      <c r="K22" s="30">
        <f>K21+K18+K15+K12</f>
        <v>0</v>
      </c>
    </row>
    <row r="23" ht="21.75" customHeight="1"/>
    <row r="24" spans="2:11" ht="21.75" customHeight="1">
      <c r="B24" s="29" t="s">
        <v>7</v>
      </c>
      <c r="C24" s="108">
        <f>B22+I22</f>
        <v>1.1</v>
      </c>
      <c r="D24" s="108"/>
      <c r="E24" s="3" t="s">
        <v>22</v>
      </c>
      <c r="J24"/>
      <c r="K24"/>
    </row>
    <row r="25" spans="2:12" ht="21.75" customHeight="1">
      <c r="B25" s="29" t="s">
        <v>8</v>
      </c>
      <c r="C25" s="107">
        <f>C22+J22</f>
        <v>0.5</v>
      </c>
      <c r="D25" s="107"/>
      <c r="E25" s="3" t="s">
        <v>22</v>
      </c>
      <c r="I25" s="29" t="s">
        <v>10</v>
      </c>
      <c r="J25" s="108">
        <f>B10+C11+I10</f>
        <v>1.6</v>
      </c>
      <c r="K25" s="108"/>
      <c r="L25" s="3" t="s">
        <v>13</v>
      </c>
    </row>
    <row r="26" spans="2:12" ht="21.75" customHeight="1">
      <c r="B26" s="29" t="s">
        <v>9</v>
      </c>
      <c r="C26" s="107">
        <f>D22+K22</f>
        <v>0</v>
      </c>
      <c r="D26" s="107"/>
      <c r="E26" s="3" t="s">
        <v>22</v>
      </c>
      <c r="J26" s="109">
        <f>(J25*1000)/R10/3</f>
        <v>4.444444444444445</v>
      </c>
      <c r="K26" s="109"/>
      <c r="L26" s="3" t="s">
        <v>0</v>
      </c>
    </row>
    <row r="27" ht="21.75" customHeight="1"/>
    <row r="28" ht="21.75" customHeight="1"/>
    <row r="29" ht="21.75" customHeight="1"/>
    <row r="30" ht="21.75" customHeight="1"/>
    <row r="31" ht="19.5" customHeight="1"/>
  </sheetData>
  <mergeCells count="18">
    <mergeCell ref="C26:D26"/>
    <mergeCell ref="J26:K26"/>
    <mergeCell ref="I8:K8"/>
    <mergeCell ref="L8:L9"/>
    <mergeCell ref="C24:D24"/>
    <mergeCell ref="C25:D25"/>
    <mergeCell ref="J25:K25"/>
    <mergeCell ref="N8:N9"/>
    <mergeCell ref="G9:H9"/>
    <mergeCell ref="M8:M9"/>
    <mergeCell ref="B5:C5"/>
    <mergeCell ref="G5:H5"/>
    <mergeCell ref="J5:N5"/>
    <mergeCell ref="A8:A9"/>
    <mergeCell ref="B8:D8"/>
    <mergeCell ref="E8:E9"/>
    <mergeCell ref="G8:H8"/>
    <mergeCell ref="F8:F9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5:R26"/>
  <sheetViews>
    <sheetView workbookViewId="0" topLeftCell="A1">
      <selection activeCell="G9" sqref="G9:H9"/>
    </sheetView>
  </sheetViews>
  <sheetFormatPr defaultColWidth="9.140625" defaultRowHeight="17.25" customHeight="1"/>
  <cols>
    <col min="1" max="1" width="23.8515625" style="3" customWidth="1"/>
    <col min="2" max="2" width="5.8515625" style="2" customWidth="1"/>
    <col min="3" max="3" width="6.140625" style="2" customWidth="1"/>
    <col min="4" max="4" width="6.28125" style="2" customWidth="1"/>
    <col min="5" max="5" width="4.8515625" style="3" customWidth="1"/>
    <col min="6" max="6" width="5.140625" style="3" customWidth="1"/>
    <col min="7" max="7" width="4.140625" style="3" customWidth="1"/>
    <col min="8" max="8" width="4.421875" style="3" customWidth="1"/>
    <col min="9" max="9" width="6.00390625" style="2" customWidth="1"/>
    <col min="10" max="10" width="6.421875" style="2" customWidth="1"/>
    <col min="11" max="11" width="6.00390625" style="2" customWidth="1"/>
    <col min="12" max="12" width="4.8515625" style="3" customWidth="1"/>
    <col min="13" max="13" width="5.140625" style="3" customWidth="1"/>
    <col min="14" max="14" width="18.140625" style="3" customWidth="1"/>
    <col min="15" max="16384" width="8.8515625" style="3" customWidth="1"/>
  </cols>
  <sheetData>
    <row r="5" spans="1:14" ht="17.25" customHeight="1">
      <c r="A5" s="1" t="s">
        <v>6</v>
      </c>
      <c r="B5" s="118" t="s">
        <v>120</v>
      </c>
      <c r="C5" s="118"/>
      <c r="G5" s="118">
        <v>150</v>
      </c>
      <c r="H5" s="118"/>
      <c r="I5" s="35" t="s">
        <v>12</v>
      </c>
      <c r="J5" s="116" t="s">
        <v>201</v>
      </c>
      <c r="K5" s="116"/>
      <c r="L5" s="117"/>
      <c r="M5" s="117"/>
      <c r="N5" s="117"/>
    </row>
    <row r="6" spans="9:14" ht="9" customHeight="1">
      <c r="I6" s="36" t="s">
        <v>11</v>
      </c>
      <c r="J6" s="38"/>
      <c r="K6" s="4"/>
      <c r="L6" s="4"/>
      <c r="M6" s="4"/>
      <c r="N6" s="4"/>
    </row>
    <row r="7" spans="9:14" ht="9" customHeight="1" thickBot="1">
      <c r="I7" s="37"/>
      <c r="J7" s="4"/>
      <c r="K7" s="4"/>
      <c r="L7" s="4"/>
      <c r="M7" s="4"/>
      <c r="N7" s="4"/>
    </row>
    <row r="8" spans="1:14" ht="17.25" customHeight="1" thickBot="1">
      <c r="A8" s="110" t="s">
        <v>5</v>
      </c>
      <c r="B8" s="119" t="s">
        <v>21</v>
      </c>
      <c r="C8" s="120"/>
      <c r="D8" s="121"/>
      <c r="E8" s="122" t="s">
        <v>3</v>
      </c>
      <c r="F8" s="114" t="s">
        <v>123</v>
      </c>
      <c r="G8" s="124" t="s">
        <v>193</v>
      </c>
      <c r="H8" s="124"/>
      <c r="I8" s="119" t="s">
        <v>21</v>
      </c>
      <c r="J8" s="120"/>
      <c r="K8" s="121"/>
      <c r="L8" s="122" t="s">
        <v>3</v>
      </c>
      <c r="M8" s="114" t="s">
        <v>123</v>
      </c>
      <c r="N8" s="110" t="s">
        <v>5</v>
      </c>
    </row>
    <row r="9" spans="1:14" ht="27" customHeight="1" thickBot="1">
      <c r="A9" s="111"/>
      <c r="B9" s="32" t="s">
        <v>0</v>
      </c>
      <c r="C9" s="34" t="s">
        <v>1</v>
      </c>
      <c r="D9" s="33" t="s">
        <v>2</v>
      </c>
      <c r="E9" s="123"/>
      <c r="F9" s="115"/>
      <c r="G9" s="112" t="s">
        <v>4</v>
      </c>
      <c r="H9" s="113"/>
      <c r="I9" s="32" t="s">
        <v>0</v>
      </c>
      <c r="J9" s="34" t="s">
        <v>1</v>
      </c>
      <c r="K9" s="33" t="s">
        <v>2</v>
      </c>
      <c r="L9" s="123"/>
      <c r="M9" s="115"/>
      <c r="N9" s="111"/>
    </row>
    <row r="10" spans="1:14" ht="21.75" customHeight="1">
      <c r="A10" s="5" t="s">
        <v>191</v>
      </c>
      <c r="B10" s="39">
        <v>1.1</v>
      </c>
      <c r="C10" s="40"/>
      <c r="D10" s="41"/>
      <c r="E10" s="54">
        <v>25</v>
      </c>
      <c r="F10" s="54">
        <v>3</v>
      </c>
      <c r="G10" s="9">
        <v>1</v>
      </c>
      <c r="H10" s="10">
        <v>2</v>
      </c>
      <c r="I10" s="6">
        <v>0.1</v>
      </c>
      <c r="J10" s="7"/>
      <c r="K10" s="8"/>
      <c r="L10" s="11">
        <v>20</v>
      </c>
      <c r="M10" s="11">
        <v>1</v>
      </c>
      <c r="N10" s="5" t="s">
        <v>192</v>
      </c>
    </row>
    <row r="11" spans="1:18" ht="21.75" customHeight="1">
      <c r="A11" s="18" t="s">
        <v>126</v>
      </c>
      <c r="B11" s="42"/>
      <c r="C11" s="43">
        <v>0.5</v>
      </c>
      <c r="D11" s="44"/>
      <c r="E11" s="18" t="s">
        <v>126</v>
      </c>
      <c r="F11" s="18" t="s">
        <v>126</v>
      </c>
      <c r="G11" s="16">
        <f aca="true" t="shared" si="0" ref="G11:G21">G10+2</f>
        <v>3</v>
      </c>
      <c r="H11" s="17">
        <f aca="true" t="shared" si="1" ref="H11:H21">H10+2</f>
        <v>4</v>
      </c>
      <c r="I11" s="13"/>
      <c r="J11" s="14">
        <v>3.3</v>
      </c>
      <c r="K11" s="15"/>
      <c r="L11" s="18">
        <v>20</v>
      </c>
      <c r="M11" s="18">
        <v>3</v>
      </c>
      <c r="N11" s="12" t="s">
        <v>154</v>
      </c>
      <c r="Q11" s="83" t="s">
        <v>111</v>
      </c>
      <c r="R11">
        <v>120</v>
      </c>
    </row>
    <row r="12" spans="1:18" ht="21.75" customHeight="1">
      <c r="A12" s="18" t="s">
        <v>126</v>
      </c>
      <c r="B12" s="42"/>
      <c r="C12" s="45"/>
      <c r="D12" s="46">
        <v>0</v>
      </c>
      <c r="E12" s="18" t="s">
        <v>126</v>
      </c>
      <c r="F12" s="18" t="s">
        <v>126</v>
      </c>
      <c r="G12" s="16">
        <f t="shared" si="0"/>
        <v>5</v>
      </c>
      <c r="H12" s="17">
        <f t="shared" si="1"/>
        <v>6</v>
      </c>
      <c r="I12" s="13"/>
      <c r="J12" s="19"/>
      <c r="K12" s="20">
        <v>3.3</v>
      </c>
      <c r="L12" s="18" t="s">
        <v>126</v>
      </c>
      <c r="M12" s="18" t="s">
        <v>126</v>
      </c>
      <c r="N12" s="18" t="s">
        <v>126</v>
      </c>
      <c r="Q12" t="s">
        <v>112</v>
      </c>
      <c r="R12"/>
    </row>
    <row r="13" spans="1:18" ht="21.75" customHeight="1">
      <c r="A13" s="12" t="s">
        <v>28</v>
      </c>
      <c r="B13" s="47"/>
      <c r="C13" s="45"/>
      <c r="D13" s="44"/>
      <c r="E13" s="53">
        <v>20</v>
      </c>
      <c r="F13" s="53">
        <v>1</v>
      </c>
      <c r="G13" s="16">
        <f t="shared" si="0"/>
        <v>7</v>
      </c>
      <c r="H13" s="17">
        <f t="shared" si="1"/>
        <v>8</v>
      </c>
      <c r="I13" s="21">
        <v>3.3</v>
      </c>
      <c r="J13" s="19"/>
      <c r="K13" s="15"/>
      <c r="L13" s="18" t="s">
        <v>126</v>
      </c>
      <c r="M13" s="18" t="s">
        <v>126</v>
      </c>
      <c r="N13" s="18" t="s">
        <v>126</v>
      </c>
      <c r="Q13" s="84" t="s">
        <v>113</v>
      </c>
      <c r="R13">
        <v>1.25</v>
      </c>
    </row>
    <row r="14" spans="1:18" ht="21.75" customHeight="1">
      <c r="A14" s="12" t="s">
        <v>28</v>
      </c>
      <c r="B14" s="42"/>
      <c r="C14" s="43"/>
      <c r="D14" s="44"/>
      <c r="E14" s="53">
        <v>20</v>
      </c>
      <c r="F14" s="53">
        <v>1</v>
      </c>
      <c r="G14" s="16">
        <f t="shared" si="0"/>
        <v>9</v>
      </c>
      <c r="H14" s="17">
        <f t="shared" si="1"/>
        <v>10</v>
      </c>
      <c r="I14" s="13"/>
      <c r="J14" s="14"/>
      <c r="K14" s="15"/>
      <c r="L14" s="18">
        <v>20</v>
      </c>
      <c r="M14" s="18">
        <v>1</v>
      </c>
      <c r="N14" s="12" t="s">
        <v>28</v>
      </c>
      <c r="Q14" s="84" t="s">
        <v>114</v>
      </c>
      <c r="R14">
        <v>1</v>
      </c>
    </row>
    <row r="15" spans="1:18" ht="21.75" customHeight="1">
      <c r="A15" s="12" t="s">
        <v>28</v>
      </c>
      <c r="B15" s="42"/>
      <c r="C15" s="45"/>
      <c r="D15" s="46"/>
      <c r="E15" s="53">
        <v>20</v>
      </c>
      <c r="F15" s="53">
        <v>1</v>
      </c>
      <c r="G15" s="16">
        <f t="shared" si="0"/>
        <v>11</v>
      </c>
      <c r="H15" s="17">
        <f t="shared" si="1"/>
        <v>12</v>
      </c>
      <c r="I15" s="13"/>
      <c r="J15" s="19"/>
      <c r="K15" s="20"/>
      <c r="L15" s="18">
        <v>20</v>
      </c>
      <c r="M15" s="18">
        <v>1</v>
      </c>
      <c r="N15" s="12" t="s">
        <v>28</v>
      </c>
      <c r="Q15" s="84" t="s">
        <v>115</v>
      </c>
      <c r="R15">
        <v>0.5</v>
      </c>
    </row>
    <row r="16" spans="1:18" ht="21.75" customHeight="1">
      <c r="A16" s="12" t="s">
        <v>28</v>
      </c>
      <c r="B16" s="47"/>
      <c r="C16" s="45"/>
      <c r="D16" s="44"/>
      <c r="E16" s="53">
        <v>20</v>
      </c>
      <c r="F16" s="53">
        <v>1</v>
      </c>
      <c r="G16" s="16">
        <f t="shared" si="0"/>
        <v>13</v>
      </c>
      <c r="H16" s="17">
        <f t="shared" si="1"/>
        <v>14</v>
      </c>
      <c r="I16" s="21"/>
      <c r="J16" s="19"/>
      <c r="K16" s="15"/>
      <c r="L16" s="18">
        <v>20</v>
      </c>
      <c r="M16" s="18">
        <v>1</v>
      </c>
      <c r="N16" s="12" t="s">
        <v>28</v>
      </c>
      <c r="Q16" s="84" t="s">
        <v>116</v>
      </c>
      <c r="R16">
        <v>1</v>
      </c>
    </row>
    <row r="17" spans="1:18" ht="21.75" customHeight="1" thickBot="1">
      <c r="A17" s="12" t="s">
        <v>28</v>
      </c>
      <c r="B17" s="42"/>
      <c r="C17" s="43"/>
      <c r="D17" s="44"/>
      <c r="E17" s="53">
        <v>20</v>
      </c>
      <c r="F17" s="53">
        <v>1</v>
      </c>
      <c r="G17" s="16">
        <f t="shared" si="0"/>
        <v>15</v>
      </c>
      <c r="H17" s="17">
        <f t="shared" si="1"/>
        <v>16</v>
      </c>
      <c r="I17" s="13"/>
      <c r="J17" s="14"/>
      <c r="K17" s="15"/>
      <c r="L17" s="18">
        <v>20</v>
      </c>
      <c r="M17" s="86">
        <v>1</v>
      </c>
      <c r="N17" s="12" t="s">
        <v>28</v>
      </c>
      <c r="Q17" s="84" t="s">
        <v>117</v>
      </c>
      <c r="R17">
        <v>1.25</v>
      </c>
    </row>
    <row r="18" spans="1:18" ht="21.75" customHeight="1">
      <c r="A18" s="12" t="s">
        <v>28</v>
      </c>
      <c r="B18" s="42"/>
      <c r="C18" s="45"/>
      <c r="D18" s="46"/>
      <c r="E18" s="54">
        <v>20</v>
      </c>
      <c r="F18" s="86">
        <v>1</v>
      </c>
      <c r="G18" s="16">
        <f t="shared" si="0"/>
        <v>17</v>
      </c>
      <c r="H18" s="17">
        <f t="shared" si="1"/>
        <v>18</v>
      </c>
      <c r="I18" s="13"/>
      <c r="J18" s="19"/>
      <c r="K18" s="20"/>
      <c r="L18" s="18">
        <v>20</v>
      </c>
      <c r="M18" s="53">
        <v>1</v>
      </c>
      <c r="N18" s="12" t="s">
        <v>28</v>
      </c>
      <c r="Q18" s="84" t="s">
        <v>118</v>
      </c>
      <c r="R18">
        <v>1</v>
      </c>
    </row>
    <row r="19" spans="1:14" ht="21.75" customHeight="1">
      <c r="A19" s="12" t="s">
        <v>28</v>
      </c>
      <c r="B19" s="47"/>
      <c r="C19" s="45"/>
      <c r="D19" s="44"/>
      <c r="E19" s="53">
        <v>20</v>
      </c>
      <c r="F19" s="53">
        <v>1</v>
      </c>
      <c r="G19" s="16">
        <f t="shared" si="0"/>
        <v>19</v>
      </c>
      <c r="H19" s="17">
        <f t="shared" si="1"/>
        <v>20</v>
      </c>
      <c r="I19" s="21"/>
      <c r="J19" s="19"/>
      <c r="K19" s="15"/>
      <c r="L19" s="18">
        <v>20</v>
      </c>
      <c r="M19" s="53">
        <v>1</v>
      </c>
      <c r="N19" s="12" t="s">
        <v>28</v>
      </c>
    </row>
    <row r="20" spans="1:14" ht="21.75" customHeight="1">
      <c r="A20" s="12" t="s">
        <v>28</v>
      </c>
      <c r="B20" s="42"/>
      <c r="C20" s="43"/>
      <c r="D20" s="44"/>
      <c r="E20" s="53">
        <v>20</v>
      </c>
      <c r="F20" s="53">
        <v>1</v>
      </c>
      <c r="G20" s="16">
        <f t="shared" si="0"/>
        <v>21</v>
      </c>
      <c r="H20" s="17">
        <f t="shared" si="1"/>
        <v>22</v>
      </c>
      <c r="I20" s="13"/>
      <c r="J20" s="14"/>
      <c r="K20" s="15"/>
      <c r="L20" s="18">
        <v>20</v>
      </c>
      <c r="M20" s="53">
        <v>1</v>
      </c>
      <c r="N20" s="12" t="s">
        <v>28</v>
      </c>
    </row>
    <row r="21" spans="1:14" ht="21.75" customHeight="1" thickBot="1">
      <c r="A21" s="12" t="s">
        <v>28</v>
      </c>
      <c r="B21" s="42"/>
      <c r="C21" s="45"/>
      <c r="D21" s="46"/>
      <c r="E21" s="53">
        <v>20</v>
      </c>
      <c r="F21" s="53">
        <v>1</v>
      </c>
      <c r="G21" s="16">
        <f t="shared" si="0"/>
        <v>23</v>
      </c>
      <c r="H21" s="17">
        <f t="shared" si="1"/>
        <v>24</v>
      </c>
      <c r="I21" s="13"/>
      <c r="J21" s="19"/>
      <c r="K21" s="20"/>
      <c r="L21" s="18">
        <v>20</v>
      </c>
      <c r="M21" s="53">
        <v>1</v>
      </c>
      <c r="N21" s="12" t="s">
        <v>28</v>
      </c>
    </row>
    <row r="22" spans="1:11" ht="21.75" customHeight="1" thickBot="1">
      <c r="A22" s="29"/>
      <c r="B22" s="51">
        <f>B19+B16+B13+B10</f>
        <v>1.1</v>
      </c>
      <c r="C22" s="51">
        <f>C20+C17+C14+C11</f>
        <v>0.5</v>
      </c>
      <c r="D22" s="52">
        <f>D21+D18+D15+D12</f>
        <v>0</v>
      </c>
      <c r="I22" s="31">
        <f>I19+I16+I13+I10</f>
        <v>3.4</v>
      </c>
      <c r="J22" s="31">
        <f>J20+J17+J14+J11</f>
        <v>3.3</v>
      </c>
      <c r="K22" s="30">
        <f>K21+K18+K15+K12</f>
        <v>3.3</v>
      </c>
    </row>
    <row r="23" ht="21.75" customHeight="1"/>
    <row r="24" spans="2:11" ht="21.75" customHeight="1">
      <c r="B24" s="29" t="s">
        <v>7</v>
      </c>
      <c r="C24" s="108">
        <f>B22+I22</f>
        <v>4.5</v>
      </c>
      <c r="D24" s="108"/>
      <c r="E24" s="3" t="s">
        <v>22</v>
      </c>
      <c r="J24"/>
      <c r="K24"/>
    </row>
    <row r="25" spans="2:12" ht="21.75" customHeight="1">
      <c r="B25" s="29" t="s">
        <v>8</v>
      </c>
      <c r="C25" s="107">
        <f>C22+J22</f>
        <v>3.8</v>
      </c>
      <c r="D25" s="107"/>
      <c r="E25" s="3" t="s">
        <v>22</v>
      </c>
      <c r="I25" s="29" t="s">
        <v>10</v>
      </c>
      <c r="J25" s="108">
        <f>(B10+C11)+(J11+K12+I13)*R17+I10*R13</f>
        <v>14.099999999999998</v>
      </c>
      <c r="K25" s="108"/>
      <c r="L25" s="3" t="s">
        <v>13</v>
      </c>
    </row>
    <row r="26" spans="2:12" ht="21.75" customHeight="1">
      <c r="B26" s="29" t="s">
        <v>9</v>
      </c>
      <c r="C26" s="107">
        <f>D22+K22</f>
        <v>3.3</v>
      </c>
      <c r="D26" s="107"/>
      <c r="E26" s="3" t="s">
        <v>22</v>
      </c>
      <c r="J26" s="109">
        <f>(J25*1000)/R11/3</f>
        <v>39.166666666666664</v>
      </c>
      <c r="K26" s="109"/>
      <c r="L26" s="3" t="s">
        <v>0</v>
      </c>
    </row>
    <row r="27" ht="21.75" customHeight="1"/>
    <row r="28" ht="21.75" customHeight="1"/>
    <row r="29" ht="21.75" customHeight="1"/>
    <row r="30" ht="21.75" customHeight="1"/>
    <row r="31" ht="19.5" customHeight="1"/>
  </sheetData>
  <mergeCells count="18">
    <mergeCell ref="A8:A9"/>
    <mergeCell ref="B8:D8"/>
    <mergeCell ref="E8:E9"/>
    <mergeCell ref="G8:H8"/>
    <mergeCell ref="F8:F9"/>
    <mergeCell ref="N8:N9"/>
    <mergeCell ref="G9:H9"/>
    <mergeCell ref="M8:M9"/>
    <mergeCell ref="B5:C5"/>
    <mergeCell ref="G5:H5"/>
    <mergeCell ref="J5:N5"/>
    <mergeCell ref="C26:D26"/>
    <mergeCell ref="J26:K26"/>
    <mergeCell ref="I8:K8"/>
    <mergeCell ref="L8:L9"/>
    <mergeCell ref="C24:D24"/>
    <mergeCell ref="C25:D25"/>
    <mergeCell ref="J25:K2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5:N35"/>
  <sheetViews>
    <sheetView workbookViewId="0" topLeftCell="A1">
      <selection activeCell="G9" sqref="G9:H9"/>
    </sheetView>
  </sheetViews>
  <sheetFormatPr defaultColWidth="9.140625" defaultRowHeight="17.25" customHeight="1"/>
  <cols>
    <col min="1" max="1" width="23.8515625" style="3" customWidth="1"/>
    <col min="2" max="2" width="5.8515625" style="2" customWidth="1"/>
    <col min="3" max="3" width="6.140625" style="2" customWidth="1"/>
    <col min="4" max="4" width="6.28125" style="2" customWidth="1"/>
    <col min="5" max="5" width="4.8515625" style="3" customWidth="1"/>
    <col min="6" max="6" width="5.140625" style="3" customWidth="1"/>
    <col min="7" max="7" width="4.140625" style="3" customWidth="1"/>
    <col min="8" max="8" width="4.421875" style="3" customWidth="1"/>
    <col min="9" max="9" width="6.00390625" style="2" customWidth="1"/>
    <col min="10" max="10" width="6.421875" style="2" customWidth="1"/>
    <col min="11" max="11" width="6.00390625" style="2" customWidth="1"/>
    <col min="12" max="12" width="4.8515625" style="3" customWidth="1"/>
    <col min="13" max="13" width="5.140625" style="3" customWidth="1"/>
    <col min="14" max="14" width="18.140625" style="3" customWidth="1"/>
    <col min="15" max="16384" width="8.8515625" style="3" customWidth="1"/>
  </cols>
  <sheetData>
    <row r="5" spans="1:14" ht="17.25" customHeight="1">
      <c r="A5" s="1" t="s">
        <v>6</v>
      </c>
      <c r="B5" s="118"/>
      <c r="C5" s="118"/>
      <c r="G5" s="118"/>
      <c r="H5" s="118"/>
      <c r="I5" s="35" t="s">
        <v>12</v>
      </c>
      <c r="J5" s="116"/>
      <c r="K5" s="116"/>
      <c r="L5" s="4"/>
      <c r="M5" s="4"/>
      <c r="N5" s="4"/>
    </row>
    <row r="6" spans="9:14" ht="9" customHeight="1">
      <c r="I6" s="36" t="s">
        <v>11</v>
      </c>
      <c r="J6" s="38"/>
      <c r="K6" s="4"/>
      <c r="L6" s="4"/>
      <c r="M6" s="4"/>
      <c r="N6" s="4"/>
    </row>
    <row r="7" spans="9:14" ht="9" customHeight="1" thickBot="1">
      <c r="I7" s="37"/>
      <c r="J7" s="4"/>
      <c r="K7" s="4"/>
      <c r="L7" s="4"/>
      <c r="M7" s="4"/>
      <c r="N7" s="4"/>
    </row>
    <row r="8" spans="1:14" ht="17.25" customHeight="1" thickBot="1">
      <c r="A8" s="110" t="s">
        <v>5</v>
      </c>
      <c r="B8" s="119" t="s">
        <v>21</v>
      </c>
      <c r="C8" s="120"/>
      <c r="D8" s="121"/>
      <c r="E8" s="122" t="s">
        <v>3</v>
      </c>
      <c r="F8" s="114" t="s">
        <v>123</v>
      </c>
      <c r="G8" s="124"/>
      <c r="H8" s="124"/>
      <c r="I8" s="119" t="s">
        <v>21</v>
      </c>
      <c r="J8" s="120"/>
      <c r="K8" s="121"/>
      <c r="L8" s="122" t="s">
        <v>3</v>
      </c>
      <c r="M8" s="114" t="s">
        <v>123</v>
      </c>
      <c r="N8" s="110" t="s">
        <v>5</v>
      </c>
    </row>
    <row r="9" spans="1:14" ht="27" customHeight="1" thickBot="1">
      <c r="A9" s="111"/>
      <c r="B9" s="32" t="s">
        <v>0</v>
      </c>
      <c r="C9" s="34" t="s">
        <v>1</v>
      </c>
      <c r="D9" s="33" t="s">
        <v>2</v>
      </c>
      <c r="E9" s="123"/>
      <c r="F9" s="115"/>
      <c r="G9" s="112" t="s">
        <v>4</v>
      </c>
      <c r="H9" s="113"/>
      <c r="I9" s="32" t="s">
        <v>0</v>
      </c>
      <c r="J9" s="34" t="s">
        <v>1</v>
      </c>
      <c r="K9" s="33" t="s">
        <v>2</v>
      </c>
      <c r="L9" s="123"/>
      <c r="M9" s="115"/>
      <c r="N9" s="111"/>
    </row>
    <row r="10" spans="1:14" ht="21.75" customHeight="1">
      <c r="A10" s="5"/>
      <c r="B10" s="39"/>
      <c r="C10" s="40"/>
      <c r="D10" s="41"/>
      <c r="E10" s="5"/>
      <c r="F10" s="5"/>
      <c r="G10" s="9">
        <v>1</v>
      </c>
      <c r="H10" s="10">
        <v>2</v>
      </c>
      <c r="I10" s="6"/>
      <c r="J10" s="7"/>
      <c r="K10" s="8"/>
      <c r="L10" s="11"/>
      <c r="M10" s="11"/>
      <c r="N10" s="5"/>
    </row>
    <row r="11" spans="1:14" ht="21.75" customHeight="1">
      <c r="A11" s="12"/>
      <c r="B11" s="42"/>
      <c r="C11" s="43"/>
      <c r="D11" s="44"/>
      <c r="E11" s="12"/>
      <c r="F11" s="12"/>
      <c r="G11" s="16">
        <f aca="true" t="shared" si="0" ref="G11:G30">G10+2</f>
        <v>3</v>
      </c>
      <c r="H11" s="17">
        <f aca="true" t="shared" si="1" ref="H11:H30">H10+2</f>
        <v>4</v>
      </c>
      <c r="I11" s="13"/>
      <c r="J11" s="14"/>
      <c r="K11" s="15"/>
      <c r="L11" s="18"/>
      <c r="M11" s="18"/>
      <c r="N11" s="12"/>
    </row>
    <row r="12" spans="1:14" ht="21.75" customHeight="1">
      <c r="A12" s="12"/>
      <c r="B12" s="42"/>
      <c r="C12" s="45"/>
      <c r="D12" s="46"/>
      <c r="E12" s="12"/>
      <c r="F12" s="12"/>
      <c r="G12" s="16">
        <f t="shared" si="0"/>
        <v>5</v>
      </c>
      <c r="H12" s="17">
        <f t="shared" si="1"/>
        <v>6</v>
      </c>
      <c r="I12" s="13"/>
      <c r="J12" s="19"/>
      <c r="K12" s="20"/>
      <c r="L12" s="18"/>
      <c r="M12" s="18"/>
      <c r="N12" s="12"/>
    </row>
    <row r="13" spans="1:14" ht="21.75" customHeight="1">
      <c r="A13" s="12"/>
      <c r="B13" s="47"/>
      <c r="C13" s="45"/>
      <c r="D13" s="44"/>
      <c r="E13" s="12"/>
      <c r="F13" s="12"/>
      <c r="G13" s="16">
        <f t="shared" si="0"/>
        <v>7</v>
      </c>
      <c r="H13" s="17">
        <f t="shared" si="1"/>
        <v>8</v>
      </c>
      <c r="I13" s="21"/>
      <c r="J13" s="19"/>
      <c r="K13" s="15"/>
      <c r="L13" s="18"/>
      <c r="M13" s="18"/>
      <c r="N13" s="12"/>
    </row>
    <row r="14" spans="1:14" ht="21.75" customHeight="1">
      <c r="A14" s="12"/>
      <c r="B14" s="42"/>
      <c r="C14" s="43"/>
      <c r="D14" s="44"/>
      <c r="E14" s="12"/>
      <c r="F14" s="12"/>
      <c r="G14" s="16">
        <f t="shared" si="0"/>
        <v>9</v>
      </c>
      <c r="H14" s="17">
        <f t="shared" si="1"/>
        <v>10</v>
      </c>
      <c r="I14" s="13"/>
      <c r="J14" s="14"/>
      <c r="K14" s="15"/>
      <c r="L14" s="18"/>
      <c r="M14" s="18"/>
      <c r="N14" s="12"/>
    </row>
    <row r="15" spans="1:14" ht="21.75" customHeight="1">
      <c r="A15" s="12"/>
      <c r="B15" s="42"/>
      <c r="C15" s="45"/>
      <c r="D15" s="46"/>
      <c r="E15" s="12"/>
      <c r="F15" s="12"/>
      <c r="G15" s="16">
        <f t="shared" si="0"/>
        <v>11</v>
      </c>
      <c r="H15" s="17">
        <f t="shared" si="1"/>
        <v>12</v>
      </c>
      <c r="I15" s="13"/>
      <c r="J15" s="19"/>
      <c r="K15" s="20"/>
      <c r="L15" s="18"/>
      <c r="M15" s="18"/>
      <c r="N15" s="12"/>
    </row>
    <row r="16" spans="1:14" ht="21.75" customHeight="1" thickBot="1">
      <c r="A16" s="12"/>
      <c r="B16" s="47"/>
      <c r="C16" s="45"/>
      <c r="D16" s="44"/>
      <c r="E16" s="12"/>
      <c r="F16" s="12"/>
      <c r="G16" s="16">
        <f t="shared" si="0"/>
        <v>13</v>
      </c>
      <c r="H16" s="17">
        <f t="shared" si="1"/>
        <v>14</v>
      </c>
      <c r="I16" s="21"/>
      <c r="J16" s="19"/>
      <c r="K16" s="15"/>
      <c r="L16" s="18"/>
      <c r="M16" s="18"/>
      <c r="N16" s="12"/>
    </row>
    <row r="17" spans="1:14" ht="21.75" customHeight="1" thickBot="1">
      <c r="A17" s="12"/>
      <c r="B17" s="42"/>
      <c r="C17" s="43"/>
      <c r="D17" s="44"/>
      <c r="E17" s="12"/>
      <c r="F17" s="12"/>
      <c r="G17" s="16">
        <f t="shared" si="0"/>
        <v>15</v>
      </c>
      <c r="H17" s="17">
        <f t="shared" si="1"/>
        <v>16</v>
      </c>
      <c r="I17" s="13"/>
      <c r="J17" s="14"/>
      <c r="K17" s="15"/>
      <c r="L17" s="54"/>
      <c r="M17" s="86"/>
      <c r="N17" s="12"/>
    </row>
    <row r="18" spans="1:14" ht="21.75" customHeight="1">
      <c r="A18" s="12"/>
      <c r="B18" s="42"/>
      <c r="C18" s="45"/>
      <c r="D18" s="46"/>
      <c r="E18" s="5"/>
      <c r="F18" s="88"/>
      <c r="G18" s="16">
        <f t="shared" si="0"/>
        <v>17</v>
      </c>
      <c r="H18" s="17">
        <f t="shared" si="1"/>
        <v>18</v>
      </c>
      <c r="I18" s="13"/>
      <c r="J18" s="19"/>
      <c r="K18" s="20"/>
      <c r="L18" s="53"/>
      <c r="M18" s="53"/>
      <c r="N18" s="12"/>
    </row>
    <row r="19" spans="1:14" ht="21.75" customHeight="1">
      <c r="A19" s="12"/>
      <c r="B19" s="47"/>
      <c r="C19" s="45"/>
      <c r="D19" s="44"/>
      <c r="E19" s="12"/>
      <c r="F19" s="12"/>
      <c r="G19" s="16">
        <f t="shared" si="0"/>
        <v>19</v>
      </c>
      <c r="H19" s="17">
        <f t="shared" si="1"/>
        <v>20</v>
      </c>
      <c r="I19" s="21"/>
      <c r="J19" s="19"/>
      <c r="K19" s="15"/>
      <c r="L19" s="53"/>
      <c r="M19" s="53"/>
      <c r="N19" s="12"/>
    </row>
    <row r="20" spans="1:14" ht="21.75" customHeight="1">
      <c r="A20" s="12"/>
      <c r="B20" s="42"/>
      <c r="C20" s="43"/>
      <c r="D20" s="44"/>
      <c r="E20" s="12"/>
      <c r="F20" s="12"/>
      <c r="G20" s="16">
        <f t="shared" si="0"/>
        <v>21</v>
      </c>
      <c r="H20" s="17">
        <f t="shared" si="1"/>
        <v>22</v>
      </c>
      <c r="I20" s="13"/>
      <c r="J20" s="14"/>
      <c r="K20" s="15"/>
      <c r="L20" s="53"/>
      <c r="M20" s="53"/>
      <c r="N20" s="12"/>
    </row>
    <row r="21" spans="1:14" ht="21.75" customHeight="1">
      <c r="A21" s="12"/>
      <c r="B21" s="42"/>
      <c r="C21" s="45"/>
      <c r="D21" s="46"/>
      <c r="E21" s="12"/>
      <c r="F21" s="12"/>
      <c r="G21" s="16">
        <f t="shared" si="0"/>
        <v>23</v>
      </c>
      <c r="H21" s="17">
        <f t="shared" si="1"/>
        <v>24</v>
      </c>
      <c r="I21" s="13"/>
      <c r="J21" s="19"/>
      <c r="K21" s="20"/>
      <c r="L21" s="53"/>
      <c r="M21" s="53"/>
      <c r="N21" s="12"/>
    </row>
    <row r="22" spans="1:14" ht="21.75" customHeight="1" thickBot="1">
      <c r="A22" s="12"/>
      <c r="B22" s="47"/>
      <c r="C22" s="45"/>
      <c r="D22" s="44"/>
      <c r="E22" s="12"/>
      <c r="F22" s="12"/>
      <c r="G22" s="16">
        <f t="shared" si="0"/>
        <v>25</v>
      </c>
      <c r="H22" s="17">
        <f t="shared" si="1"/>
        <v>26</v>
      </c>
      <c r="I22" s="21"/>
      <c r="J22" s="19"/>
      <c r="K22" s="15"/>
      <c r="L22" s="53"/>
      <c r="M22" s="53"/>
      <c r="N22" s="12"/>
    </row>
    <row r="23" spans="1:14" ht="21.75" customHeight="1" thickBot="1">
      <c r="A23" s="12"/>
      <c r="B23" s="42"/>
      <c r="C23" s="43"/>
      <c r="D23" s="44"/>
      <c r="E23" s="12"/>
      <c r="F23" s="12"/>
      <c r="G23" s="16">
        <f t="shared" si="0"/>
        <v>27</v>
      </c>
      <c r="H23" s="17">
        <f t="shared" si="1"/>
        <v>28</v>
      </c>
      <c r="I23" s="13"/>
      <c r="J23" s="14"/>
      <c r="K23" s="15"/>
      <c r="L23" s="54"/>
      <c r="M23" s="86"/>
      <c r="N23" s="12"/>
    </row>
    <row r="24" spans="1:14" ht="21.75" customHeight="1">
      <c r="A24" s="12"/>
      <c r="B24" s="42"/>
      <c r="C24" s="45"/>
      <c r="D24" s="46"/>
      <c r="E24" s="5"/>
      <c r="F24" s="88"/>
      <c r="G24" s="16">
        <f t="shared" si="0"/>
        <v>29</v>
      </c>
      <c r="H24" s="17">
        <f t="shared" si="1"/>
        <v>30</v>
      </c>
      <c r="I24" s="13"/>
      <c r="J24" s="19"/>
      <c r="K24" s="20"/>
      <c r="L24" s="53"/>
      <c r="M24" s="53"/>
      <c r="N24" s="12"/>
    </row>
    <row r="25" spans="1:14" ht="21.75" customHeight="1">
      <c r="A25" s="12"/>
      <c r="B25" s="47"/>
      <c r="C25" s="45"/>
      <c r="D25" s="44"/>
      <c r="E25" s="12"/>
      <c r="F25" s="12"/>
      <c r="G25" s="16">
        <f t="shared" si="0"/>
        <v>31</v>
      </c>
      <c r="H25" s="17">
        <f t="shared" si="1"/>
        <v>32</v>
      </c>
      <c r="I25" s="21"/>
      <c r="J25" s="19"/>
      <c r="K25" s="15"/>
      <c r="L25" s="53"/>
      <c r="M25" s="53"/>
      <c r="N25" s="12"/>
    </row>
    <row r="26" spans="1:14" ht="21.75" customHeight="1">
      <c r="A26" s="12"/>
      <c r="B26" s="42"/>
      <c r="C26" s="43"/>
      <c r="D26" s="44"/>
      <c r="E26" s="12"/>
      <c r="F26" s="12"/>
      <c r="G26" s="16">
        <f t="shared" si="0"/>
        <v>33</v>
      </c>
      <c r="H26" s="17">
        <f t="shared" si="1"/>
        <v>34</v>
      </c>
      <c r="I26" s="13"/>
      <c r="J26" s="14"/>
      <c r="K26" s="15"/>
      <c r="L26" s="53"/>
      <c r="M26" s="53"/>
      <c r="N26" s="12"/>
    </row>
    <row r="27" spans="1:14" ht="21.75" customHeight="1">
      <c r="A27" s="12"/>
      <c r="B27" s="42"/>
      <c r="C27" s="45"/>
      <c r="D27" s="46"/>
      <c r="E27" s="12"/>
      <c r="F27" s="12"/>
      <c r="G27" s="16">
        <f t="shared" si="0"/>
        <v>35</v>
      </c>
      <c r="H27" s="17">
        <f t="shared" si="1"/>
        <v>36</v>
      </c>
      <c r="I27" s="13"/>
      <c r="J27" s="19"/>
      <c r="K27" s="20"/>
      <c r="L27" s="18"/>
      <c r="M27" s="18"/>
      <c r="N27" s="12"/>
    </row>
    <row r="28" spans="1:14" ht="21.75" customHeight="1">
      <c r="A28" s="12"/>
      <c r="B28" s="47"/>
      <c r="C28" s="45"/>
      <c r="D28" s="44"/>
      <c r="E28" s="12"/>
      <c r="F28" s="12"/>
      <c r="G28" s="16">
        <f t="shared" si="0"/>
        <v>37</v>
      </c>
      <c r="H28" s="17">
        <f t="shared" si="1"/>
        <v>38</v>
      </c>
      <c r="I28" s="21"/>
      <c r="J28" s="19"/>
      <c r="K28" s="15"/>
      <c r="L28" s="18"/>
      <c r="M28" s="18"/>
      <c r="N28" s="12"/>
    </row>
    <row r="29" spans="1:14" ht="21.75" customHeight="1">
      <c r="A29" s="12"/>
      <c r="B29" s="42"/>
      <c r="C29" s="43"/>
      <c r="D29" s="44"/>
      <c r="E29" s="12"/>
      <c r="F29" s="12"/>
      <c r="G29" s="16">
        <f t="shared" si="0"/>
        <v>39</v>
      </c>
      <c r="H29" s="17">
        <f t="shared" si="1"/>
        <v>40</v>
      </c>
      <c r="I29" s="13"/>
      <c r="J29" s="14"/>
      <c r="K29" s="15"/>
      <c r="L29" s="18"/>
      <c r="M29" s="18"/>
      <c r="N29" s="12"/>
    </row>
    <row r="30" spans="1:14" ht="21.75" customHeight="1" thickBot="1">
      <c r="A30" s="22"/>
      <c r="B30" s="48"/>
      <c r="C30" s="49"/>
      <c r="D30" s="50"/>
      <c r="E30" s="22"/>
      <c r="F30" s="22"/>
      <c r="G30" s="26">
        <f t="shared" si="0"/>
        <v>41</v>
      </c>
      <c r="H30" s="27">
        <f t="shared" si="1"/>
        <v>42</v>
      </c>
      <c r="I30" s="23"/>
      <c r="J30" s="24"/>
      <c r="K30" s="25"/>
      <c r="L30" s="28"/>
      <c r="M30" s="28"/>
      <c r="N30" s="22"/>
    </row>
    <row r="31" spans="1:11" ht="19.5" customHeight="1" thickBot="1">
      <c r="A31" s="29"/>
      <c r="B31" s="51">
        <f>B28+B25+B22+B19+B17+B16+B13+B10</f>
        <v>0</v>
      </c>
      <c r="C31" s="51">
        <f>C29+C26+C23+C20+C17+C14+C11</f>
        <v>0</v>
      </c>
      <c r="D31" s="52">
        <f>D27+D24+D21+D18+D15+D12</f>
        <v>0</v>
      </c>
      <c r="I31" s="31">
        <f>I25+I22+I19+I16+I13+I10</f>
        <v>0</v>
      </c>
      <c r="J31" s="31">
        <f>J29+J26+J23+J20+J17+J14+J11</f>
        <v>0</v>
      </c>
      <c r="K31" s="30">
        <f>K27+K30+K24+K21+K18+K15+K12</f>
        <v>0</v>
      </c>
    </row>
    <row r="33" spans="2:11" ht="17.25" customHeight="1">
      <c r="B33" s="29" t="s">
        <v>7</v>
      </c>
      <c r="C33" s="108">
        <f>B31+I31</f>
        <v>0</v>
      </c>
      <c r="D33" s="108"/>
      <c r="E33" s="3" t="s">
        <v>22</v>
      </c>
      <c r="J33"/>
      <c r="K33"/>
    </row>
    <row r="34" spans="2:12" ht="17.25" customHeight="1">
      <c r="B34" s="29" t="s">
        <v>8</v>
      </c>
      <c r="C34" s="107">
        <f>C31+J31</f>
        <v>0</v>
      </c>
      <c r="D34" s="107"/>
      <c r="E34" s="3" t="s">
        <v>22</v>
      </c>
      <c r="I34" s="29" t="s">
        <v>10</v>
      </c>
      <c r="J34" s="108"/>
      <c r="K34" s="108"/>
      <c r="L34" s="3" t="s">
        <v>13</v>
      </c>
    </row>
    <row r="35" spans="2:12" ht="17.25" customHeight="1">
      <c r="B35" s="29" t="s">
        <v>9</v>
      </c>
      <c r="C35" s="107">
        <f>D31+K31</f>
        <v>0</v>
      </c>
      <c r="D35" s="107"/>
      <c r="E35" s="3" t="s">
        <v>22</v>
      </c>
      <c r="J35" s="108"/>
      <c r="K35" s="108"/>
      <c r="L35" s="3" t="s">
        <v>0</v>
      </c>
    </row>
  </sheetData>
  <mergeCells count="18">
    <mergeCell ref="C35:D35"/>
    <mergeCell ref="J35:K35"/>
    <mergeCell ref="I8:K8"/>
    <mergeCell ref="L8:L9"/>
    <mergeCell ref="C33:D33"/>
    <mergeCell ref="C34:D34"/>
    <mergeCell ref="J34:K34"/>
    <mergeCell ref="N8:N9"/>
    <mergeCell ref="G9:H9"/>
    <mergeCell ref="M8:M9"/>
    <mergeCell ref="B5:C5"/>
    <mergeCell ref="G5:H5"/>
    <mergeCell ref="J5:K5"/>
    <mergeCell ref="A8:A9"/>
    <mergeCell ref="B8:D8"/>
    <mergeCell ref="E8:E9"/>
    <mergeCell ref="G8:H8"/>
    <mergeCell ref="F8:F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Q26"/>
  <sheetViews>
    <sheetView workbookViewId="0" topLeftCell="A1">
      <selection activeCell="G9" sqref="G9:H9"/>
    </sheetView>
  </sheetViews>
  <sheetFormatPr defaultColWidth="9.140625" defaultRowHeight="17.25" customHeight="1"/>
  <cols>
    <col min="1" max="1" width="23.8515625" style="3" customWidth="1"/>
    <col min="2" max="2" width="5.8515625" style="2" customWidth="1"/>
    <col min="3" max="3" width="6.140625" style="2" customWidth="1"/>
    <col min="4" max="4" width="6.28125" style="2" customWidth="1"/>
    <col min="5" max="5" width="4.8515625" style="3" customWidth="1"/>
    <col min="6" max="6" width="5.57421875" style="3" customWidth="1"/>
    <col min="7" max="7" width="4.57421875" style="3" customWidth="1"/>
    <col min="8" max="8" width="4.8515625" style="3" customWidth="1"/>
    <col min="9" max="9" width="6.00390625" style="2" customWidth="1"/>
    <col min="10" max="10" width="6.421875" style="2" customWidth="1"/>
    <col min="11" max="11" width="6.00390625" style="2" customWidth="1"/>
    <col min="12" max="12" width="4.8515625" style="3" customWidth="1"/>
    <col min="13" max="13" width="5.421875" style="3" customWidth="1"/>
    <col min="14" max="14" width="18.140625" style="3" customWidth="1"/>
    <col min="15" max="16384" width="8.8515625" style="3" customWidth="1"/>
  </cols>
  <sheetData>
    <row r="5" spans="1:14" ht="17.25" customHeight="1">
      <c r="A5" s="1" t="s">
        <v>6</v>
      </c>
      <c r="B5" s="118" t="s">
        <v>119</v>
      </c>
      <c r="C5" s="118"/>
      <c r="G5" s="118">
        <v>40</v>
      </c>
      <c r="H5" s="118"/>
      <c r="I5" s="35" t="s">
        <v>12</v>
      </c>
      <c r="J5" s="116" t="s">
        <v>128</v>
      </c>
      <c r="K5" s="116"/>
      <c r="L5" s="117"/>
      <c r="M5" s="117"/>
      <c r="N5" s="117"/>
    </row>
    <row r="6" spans="9:14" ht="9" customHeight="1">
      <c r="I6" s="36" t="s">
        <v>11</v>
      </c>
      <c r="J6" s="38"/>
      <c r="K6" s="4"/>
      <c r="L6" s="4"/>
      <c r="M6" s="4"/>
      <c r="N6" s="4"/>
    </row>
    <row r="7" spans="9:14" ht="9" customHeight="1" thickBot="1">
      <c r="I7" s="37"/>
      <c r="J7" s="4"/>
      <c r="K7" s="4"/>
      <c r="L7" s="4"/>
      <c r="M7" s="4"/>
      <c r="N7" s="4"/>
    </row>
    <row r="8" spans="1:14" ht="17.25" customHeight="1" thickBot="1">
      <c r="A8" s="110" t="s">
        <v>5</v>
      </c>
      <c r="B8" s="119" t="s">
        <v>21</v>
      </c>
      <c r="C8" s="120"/>
      <c r="D8" s="121"/>
      <c r="E8" s="122" t="s">
        <v>3</v>
      </c>
      <c r="F8" s="114" t="s">
        <v>123</v>
      </c>
      <c r="G8" s="124" t="s">
        <v>136</v>
      </c>
      <c r="H8" s="124"/>
      <c r="I8" s="119" t="s">
        <v>21</v>
      </c>
      <c r="J8" s="120"/>
      <c r="K8" s="121"/>
      <c r="L8" s="122" t="s">
        <v>3</v>
      </c>
      <c r="M8" s="114" t="s">
        <v>123</v>
      </c>
      <c r="N8" s="110" t="s">
        <v>5</v>
      </c>
    </row>
    <row r="9" spans="1:14" ht="27" customHeight="1" thickBot="1">
      <c r="A9" s="111"/>
      <c r="B9" s="32" t="s">
        <v>0</v>
      </c>
      <c r="C9" s="34" t="s">
        <v>1</v>
      </c>
      <c r="D9" s="33" t="s">
        <v>2</v>
      </c>
      <c r="E9" s="123"/>
      <c r="F9" s="115"/>
      <c r="G9" s="112" t="s">
        <v>4</v>
      </c>
      <c r="H9" s="113"/>
      <c r="I9" s="32" t="s">
        <v>0</v>
      </c>
      <c r="J9" s="34" t="s">
        <v>1</v>
      </c>
      <c r="K9" s="33" t="s">
        <v>2</v>
      </c>
      <c r="L9" s="123"/>
      <c r="M9" s="115"/>
      <c r="N9" s="111"/>
    </row>
    <row r="10" spans="1:14" ht="21.75" customHeight="1">
      <c r="A10" s="5" t="s">
        <v>30</v>
      </c>
      <c r="B10" s="58">
        <v>1</v>
      </c>
      <c r="C10" s="42"/>
      <c r="D10" s="41"/>
      <c r="E10" s="54">
        <v>20</v>
      </c>
      <c r="F10" s="54">
        <v>1</v>
      </c>
      <c r="G10" s="9">
        <v>1</v>
      </c>
      <c r="H10" s="10">
        <v>2</v>
      </c>
      <c r="I10" s="57">
        <v>1</v>
      </c>
      <c r="J10" s="7"/>
      <c r="K10" s="8"/>
      <c r="L10" s="11">
        <v>20</v>
      </c>
      <c r="M10" s="11">
        <v>1</v>
      </c>
      <c r="N10" s="5" t="s">
        <v>30</v>
      </c>
    </row>
    <row r="11" spans="1:14" ht="21.75" customHeight="1">
      <c r="A11" s="12" t="s">
        <v>28</v>
      </c>
      <c r="B11" s="42"/>
      <c r="C11" s="43"/>
      <c r="D11" s="44"/>
      <c r="E11" s="53">
        <v>20</v>
      </c>
      <c r="F11" s="53">
        <v>1</v>
      </c>
      <c r="G11" s="16">
        <f aca="true" t="shared" si="0" ref="G11:G21">G10+2</f>
        <v>3</v>
      </c>
      <c r="H11" s="17">
        <f aca="true" t="shared" si="1" ref="H11:H21">H10+2</f>
        <v>4</v>
      </c>
      <c r="I11" s="13"/>
      <c r="J11" s="14"/>
      <c r="K11" s="15"/>
      <c r="L11" s="18">
        <v>20</v>
      </c>
      <c r="M11" s="18">
        <v>1</v>
      </c>
      <c r="N11" s="12" t="s">
        <v>28</v>
      </c>
    </row>
    <row r="12" spans="1:17" ht="21.75" customHeight="1">
      <c r="A12" s="12" t="s">
        <v>28</v>
      </c>
      <c r="B12" s="42"/>
      <c r="C12" s="45"/>
      <c r="D12" s="46"/>
      <c r="E12" s="53">
        <v>20</v>
      </c>
      <c r="F12" s="53">
        <v>1</v>
      </c>
      <c r="G12" s="16">
        <f t="shared" si="0"/>
        <v>5</v>
      </c>
      <c r="H12" s="17">
        <f t="shared" si="1"/>
        <v>6</v>
      </c>
      <c r="I12" s="13"/>
      <c r="J12" s="19"/>
      <c r="K12" s="20"/>
      <c r="L12" s="18">
        <v>20</v>
      </c>
      <c r="M12" s="18">
        <v>1</v>
      </c>
      <c r="N12" s="12" t="s">
        <v>28</v>
      </c>
      <c r="P12" s="83" t="s">
        <v>111</v>
      </c>
      <c r="Q12">
        <v>120</v>
      </c>
    </row>
    <row r="13" spans="1:17" ht="21.75" customHeight="1">
      <c r="A13" s="12" t="s">
        <v>28</v>
      </c>
      <c r="B13" s="47"/>
      <c r="C13" s="45"/>
      <c r="D13" s="44"/>
      <c r="E13" s="53">
        <v>20</v>
      </c>
      <c r="F13" s="53">
        <v>1</v>
      </c>
      <c r="G13" s="16">
        <f t="shared" si="0"/>
        <v>7</v>
      </c>
      <c r="H13" s="17">
        <f t="shared" si="1"/>
        <v>8</v>
      </c>
      <c r="I13" s="21"/>
      <c r="J13" s="19"/>
      <c r="K13" s="15"/>
      <c r="L13" s="18">
        <v>20</v>
      </c>
      <c r="M13" s="18">
        <v>1</v>
      </c>
      <c r="N13" s="12" t="s">
        <v>28</v>
      </c>
      <c r="P13" t="s">
        <v>112</v>
      </c>
      <c r="Q13"/>
    </row>
    <row r="14" spans="1:17" ht="21.75" customHeight="1">
      <c r="A14" s="12" t="s">
        <v>29</v>
      </c>
      <c r="B14" s="42"/>
      <c r="C14" s="43"/>
      <c r="D14" s="44"/>
      <c r="E14" s="53" t="s">
        <v>126</v>
      </c>
      <c r="F14" s="53" t="s">
        <v>126</v>
      </c>
      <c r="G14" s="16">
        <f t="shared" si="0"/>
        <v>9</v>
      </c>
      <c r="H14" s="17">
        <f t="shared" si="1"/>
        <v>10</v>
      </c>
      <c r="I14" s="13"/>
      <c r="J14" s="14"/>
      <c r="K14" s="15"/>
      <c r="L14" s="53" t="s">
        <v>126</v>
      </c>
      <c r="M14" s="53" t="s">
        <v>126</v>
      </c>
      <c r="N14" s="12" t="s">
        <v>29</v>
      </c>
      <c r="P14" s="84" t="s">
        <v>113</v>
      </c>
      <c r="Q14">
        <v>1.25</v>
      </c>
    </row>
    <row r="15" spans="1:17" ht="21.75" customHeight="1">
      <c r="A15" s="12"/>
      <c r="B15" s="42"/>
      <c r="C15" s="45"/>
      <c r="D15" s="46"/>
      <c r="E15" s="53"/>
      <c r="F15" s="53"/>
      <c r="G15" s="16">
        <f t="shared" si="0"/>
        <v>11</v>
      </c>
      <c r="H15" s="17">
        <f t="shared" si="1"/>
        <v>12</v>
      </c>
      <c r="I15" s="13"/>
      <c r="J15" s="19"/>
      <c r="K15" s="20"/>
      <c r="L15" s="18"/>
      <c r="M15" s="18"/>
      <c r="N15" s="12"/>
      <c r="P15" s="84" t="s">
        <v>114</v>
      </c>
      <c r="Q15">
        <v>1</v>
      </c>
    </row>
    <row r="16" spans="1:17" ht="21.75" customHeight="1" thickBot="1">
      <c r="A16" s="12"/>
      <c r="B16" s="47"/>
      <c r="C16" s="45"/>
      <c r="D16" s="44"/>
      <c r="E16" s="53"/>
      <c r="F16" s="53"/>
      <c r="G16" s="16">
        <f t="shared" si="0"/>
        <v>13</v>
      </c>
      <c r="H16" s="17">
        <f t="shared" si="1"/>
        <v>14</v>
      </c>
      <c r="I16" s="21"/>
      <c r="J16" s="19"/>
      <c r="K16" s="15"/>
      <c r="L16" s="18"/>
      <c r="M16" s="18"/>
      <c r="N16" s="12"/>
      <c r="P16" s="84" t="s">
        <v>115</v>
      </c>
      <c r="Q16">
        <v>0.5</v>
      </c>
    </row>
    <row r="17" spans="1:17" ht="21.75" customHeight="1" thickBot="1">
      <c r="A17" s="12"/>
      <c r="B17" s="42"/>
      <c r="C17" s="43"/>
      <c r="D17" s="44"/>
      <c r="E17" s="53"/>
      <c r="F17" s="53"/>
      <c r="G17" s="16">
        <f t="shared" si="0"/>
        <v>15</v>
      </c>
      <c r="H17" s="17">
        <f t="shared" si="1"/>
        <v>16</v>
      </c>
      <c r="I17" s="13"/>
      <c r="J17" s="14"/>
      <c r="K17" s="15"/>
      <c r="L17" s="54"/>
      <c r="M17" s="86"/>
      <c r="N17" s="12"/>
      <c r="P17" s="84" t="s">
        <v>116</v>
      </c>
      <c r="Q17">
        <v>1</v>
      </c>
    </row>
    <row r="18" spans="1:17" ht="21.75" customHeight="1">
      <c r="A18" s="12"/>
      <c r="B18" s="42"/>
      <c r="C18" s="45"/>
      <c r="D18" s="46"/>
      <c r="E18" s="54"/>
      <c r="F18" s="86"/>
      <c r="G18" s="16">
        <f t="shared" si="0"/>
        <v>17</v>
      </c>
      <c r="H18" s="17">
        <f t="shared" si="1"/>
        <v>18</v>
      </c>
      <c r="I18" s="13"/>
      <c r="J18" s="19"/>
      <c r="K18" s="20"/>
      <c r="L18" s="53"/>
      <c r="M18" s="53"/>
      <c r="N18" s="12"/>
      <c r="P18" s="84" t="s">
        <v>117</v>
      </c>
      <c r="Q18">
        <v>1.25</v>
      </c>
    </row>
    <row r="19" spans="1:17" ht="21.75" customHeight="1">
      <c r="A19" s="12"/>
      <c r="B19" s="47"/>
      <c r="C19" s="45"/>
      <c r="D19" s="44"/>
      <c r="E19" s="53"/>
      <c r="F19" s="53"/>
      <c r="G19" s="16">
        <f t="shared" si="0"/>
        <v>19</v>
      </c>
      <c r="H19" s="17">
        <f t="shared" si="1"/>
        <v>20</v>
      </c>
      <c r="I19" s="21"/>
      <c r="J19" s="19"/>
      <c r="K19" s="15"/>
      <c r="L19" s="53"/>
      <c r="M19" s="53"/>
      <c r="N19" s="12"/>
      <c r="P19" s="84" t="s">
        <v>118</v>
      </c>
      <c r="Q19">
        <v>1</v>
      </c>
    </row>
    <row r="20" spans="1:14" ht="21.75" customHeight="1">
      <c r="A20" s="12"/>
      <c r="B20" s="42"/>
      <c r="C20" s="43"/>
      <c r="D20" s="44"/>
      <c r="E20" s="53"/>
      <c r="F20" s="53"/>
      <c r="G20" s="16">
        <f t="shared" si="0"/>
        <v>21</v>
      </c>
      <c r="H20" s="17">
        <f t="shared" si="1"/>
        <v>22</v>
      </c>
      <c r="I20" s="13"/>
      <c r="J20" s="14"/>
      <c r="K20" s="15"/>
      <c r="L20" s="53"/>
      <c r="M20" s="53"/>
      <c r="N20" s="12"/>
    </row>
    <row r="21" spans="1:14" ht="21.75" customHeight="1" thickBot="1">
      <c r="A21" s="12"/>
      <c r="B21" s="42"/>
      <c r="C21" s="45"/>
      <c r="D21" s="46"/>
      <c r="E21" s="53"/>
      <c r="F21" s="53"/>
      <c r="G21" s="16">
        <f t="shared" si="0"/>
        <v>23</v>
      </c>
      <c r="H21" s="17">
        <f t="shared" si="1"/>
        <v>24</v>
      </c>
      <c r="I21" s="13"/>
      <c r="J21" s="19"/>
      <c r="K21" s="20"/>
      <c r="L21" s="53"/>
      <c r="M21" s="53"/>
      <c r="N21" s="12"/>
    </row>
    <row r="22" spans="1:11" ht="21.75" customHeight="1" thickBot="1">
      <c r="A22" s="29"/>
      <c r="B22" s="59">
        <f>B10+B13+B16+B19</f>
        <v>1</v>
      </c>
      <c r="C22" s="51">
        <f>C11+C14+C17+C20</f>
        <v>0</v>
      </c>
      <c r="D22" s="52">
        <f>D12+D15+D18+D21</f>
        <v>0</v>
      </c>
      <c r="I22" s="59">
        <f>I10+I13+I16+I19</f>
        <v>1</v>
      </c>
      <c r="J22" s="31">
        <f>J11+J14+J17+J20</f>
        <v>0</v>
      </c>
      <c r="K22" s="30">
        <f>K12+K15+K18+K21</f>
        <v>0</v>
      </c>
    </row>
    <row r="23" ht="21.75" customHeight="1"/>
    <row r="24" spans="2:11" ht="21.75" customHeight="1">
      <c r="B24" s="29" t="s">
        <v>7</v>
      </c>
      <c r="C24" s="109">
        <f>B22+I22</f>
        <v>2</v>
      </c>
      <c r="D24" s="109"/>
      <c r="E24" s="3" t="s">
        <v>22</v>
      </c>
      <c r="J24"/>
      <c r="K24"/>
    </row>
    <row r="25" spans="2:12" ht="21.75" customHeight="1">
      <c r="B25" s="29" t="s">
        <v>8</v>
      </c>
      <c r="C25" s="107">
        <f>C22+J22</f>
        <v>0</v>
      </c>
      <c r="D25" s="107"/>
      <c r="E25" s="3" t="s">
        <v>22</v>
      </c>
      <c r="I25" s="29" t="s">
        <v>10</v>
      </c>
      <c r="J25" s="109">
        <v>2</v>
      </c>
      <c r="K25" s="109"/>
      <c r="L25" s="3" t="s">
        <v>13</v>
      </c>
    </row>
    <row r="26" spans="2:12" ht="21.75" customHeight="1">
      <c r="B26" s="29" t="s">
        <v>9</v>
      </c>
      <c r="C26" s="107">
        <f>D22+K22</f>
        <v>0</v>
      </c>
      <c r="D26" s="107"/>
      <c r="E26" s="3" t="s">
        <v>22</v>
      </c>
      <c r="J26" s="109">
        <f>(J25*1000)/Q12/3</f>
        <v>5.555555555555556</v>
      </c>
      <c r="K26" s="109"/>
      <c r="L26" s="3" t="s">
        <v>0</v>
      </c>
    </row>
    <row r="27" ht="21.75" customHeight="1"/>
    <row r="28" ht="21.75" customHeight="1"/>
    <row r="29" ht="21.75" customHeight="1"/>
    <row r="30" ht="21.75" customHeight="1"/>
    <row r="31" ht="19.5" customHeight="1"/>
  </sheetData>
  <mergeCells count="18">
    <mergeCell ref="J5:N5"/>
    <mergeCell ref="C24:D24"/>
    <mergeCell ref="C25:D25"/>
    <mergeCell ref="J25:K25"/>
    <mergeCell ref="N8:N9"/>
    <mergeCell ref="M8:M9"/>
    <mergeCell ref="B5:C5"/>
    <mergeCell ref="G5:H5"/>
    <mergeCell ref="C26:D26"/>
    <mergeCell ref="J26:K26"/>
    <mergeCell ref="I8:K8"/>
    <mergeCell ref="L8:L9"/>
    <mergeCell ref="G9:H9"/>
    <mergeCell ref="A8:A9"/>
    <mergeCell ref="B8:D8"/>
    <mergeCell ref="E8:E9"/>
    <mergeCell ref="G8:H8"/>
    <mergeCell ref="F8:F9"/>
  </mergeCells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Q26"/>
  <sheetViews>
    <sheetView workbookViewId="0" topLeftCell="A1">
      <selection activeCell="G5" sqref="G5:H5"/>
    </sheetView>
  </sheetViews>
  <sheetFormatPr defaultColWidth="9.140625" defaultRowHeight="17.25" customHeight="1"/>
  <cols>
    <col min="1" max="1" width="23.8515625" style="3" customWidth="1"/>
    <col min="2" max="2" width="5.8515625" style="2" customWidth="1"/>
    <col min="3" max="3" width="6.140625" style="2" customWidth="1"/>
    <col min="4" max="4" width="6.28125" style="2" customWidth="1"/>
    <col min="5" max="5" width="4.8515625" style="3" customWidth="1"/>
    <col min="6" max="6" width="5.57421875" style="3" customWidth="1"/>
    <col min="7" max="7" width="4.140625" style="3" customWidth="1"/>
    <col min="8" max="8" width="4.28125" style="3" customWidth="1"/>
    <col min="9" max="9" width="6.00390625" style="2" customWidth="1"/>
    <col min="10" max="10" width="6.421875" style="2" customWidth="1"/>
    <col min="11" max="11" width="6.00390625" style="2" customWidth="1"/>
    <col min="12" max="12" width="4.8515625" style="3" customWidth="1"/>
    <col min="13" max="13" width="5.421875" style="3" customWidth="1"/>
    <col min="14" max="14" width="18.140625" style="3" customWidth="1"/>
    <col min="15" max="16384" width="8.8515625" style="3" customWidth="1"/>
  </cols>
  <sheetData>
    <row r="5" spans="1:14" ht="17.25" customHeight="1">
      <c r="A5" s="1" t="s">
        <v>6</v>
      </c>
      <c r="B5" s="118" t="s">
        <v>120</v>
      </c>
      <c r="C5" s="118"/>
      <c r="G5" s="118">
        <v>150</v>
      </c>
      <c r="H5" s="118"/>
      <c r="I5" s="35" t="s">
        <v>12</v>
      </c>
      <c r="J5" s="116" t="s">
        <v>129</v>
      </c>
      <c r="K5" s="116"/>
      <c r="L5" s="117"/>
      <c r="M5" s="117"/>
      <c r="N5" s="117"/>
    </row>
    <row r="6" spans="9:14" ht="9" customHeight="1">
      <c r="I6" s="36" t="s">
        <v>11</v>
      </c>
      <c r="J6" s="38"/>
      <c r="K6" s="4"/>
      <c r="L6" s="4"/>
      <c r="M6" s="4"/>
      <c r="N6" s="4"/>
    </row>
    <row r="7" spans="9:14" ht="9" customHeight="1" thickBot="1">
      <c r="I7" s="37"/>
      <c r="J7" s="4"/>
      <c r="K7" s="4"/>
      <c r="L7" s="4"/>
      <c r="M7" s="4"/>
      <c r="N7" s="4"/>
    </row>
    <row r="8" spans="1:14" ht="17.25" customHeight="1" thickBot="1">
      <c r="A8" s="110" t="s">
        <v>5</v>
      </c>
      <c r="B8" s="119" t="s">
        <v>21</v>
      </c>
      <c r="C8" s="120"/>
      <c r="D8" s="121"/>
      <c r="E8" s="122" t="s">
        <v>3</v>
      </c>
      <c r="F8" s="114" t="s">
        <v>123</v>
      </c>
      <c r="G8" s="124" t="s">
        <v>137</v>
      </c>
      <c r="H8" s="124"/>
      <c r="I8" s="119" t="s">
        <v>21</v>
      </c>
      <c r="J8" s="120"/>
      <c r="K8" s="121"/>
      <c r="L8" s="122" t="s">
        <v>3</v>
      </c>
      <c r="M8" s="114" t="s">
        <v>123</v>
      </c>
      <c r="N8" s="110" t="s">
        <v>5</v>
      </c>
    </row>
    <row r="9" spans="1:14" ht="27" customHeight="1" thickBot="1">
      <c r="A9" s="111"/>
      <c r="B9" s="32" t="s">
        <v>0</v>
      </c>
      <c r="C9" s="34" t="s">
        <v>1</v>
      </c>
      <c r="D9" s="33" t="s">
        <v>2</v>
      </c>
      <c r="E9" s="123"/>
      <c r="F9" s="115"/>
      <c r="G9" s="112" t="s">
        <v>4</v>
      </c>
      <c r="H9" s="113"/>
      <c r="I9" s="32" t="s">
        <v>0</v>
      </c>
      <c r="J9" s="34" t="s">
        <v>1</v>
      </c>
      <c r="K9" s="33" t="s">
        <v>2</v>
      </c>
      <c r="L9" s="123"/>
      <c r="M9" s="115"/>
      <c r="N9" s="111"/>
    </row>
    <row r="10" spans="1:14" ht="21.75" customHeight="1">
      <c r="A10" s="5" t="s">
        <v>31</v>
      </c>
      <c r="B10" s="55">
        <v>25.2</v>
      </c>
      <c r="C10" s="40"/>
      <c r="D10" s="41"/>
      <c r="E10" s="54">
        <v>110</v>
      </c>
      <c r="F10" s="54">
        <v>3</v>
      </c>
      <c r="G10" s="9">
        <v>1</v>
      </c>
      <c r="H10" s="10">
        <v>2</v>
      </c>
      <c r="I10" s="6">
        <v>1.1</v>
      </c>
      <c r="J10" s="7"/>
      <c r="K10" s="8"/>
      <c r="L10" s="11">
        <v>20</v>
      </c>
      <c r="M10" s="11">
        <v>1</v>
      </c>
      <c r="N10" s="5" t="s">
        <v>33</v>
      </c>
    </row>
    <row r="11" spans="1:14" ht="21.75" customHeight="1">
      <c r="A11" s="53" t="s">
        <v>126</v>
      </c>
      <c r="B11" s="42"/>
      <c r="C11" s="43">
        <v>20.5</v>
      </c>
      <c r="D11" s="44"/>
      <c r="E11" s="53" t="s">
        <v>126</v>
      </c>
      <c r="F11" s="53" t="s">
        <v>126</v>
      </c>
      <c r="G11" s="16">
        <f aca="true" t="shared" si="0" ref="G11:G21">G10+2</f>
        <v>3</v>
      </c>
      <c r="H11" s="17">
        <f aca="true" t="shared" si="1" ref="H11:H21">H10+2</f>
        <v>4</v>
      </c>
      <c r="I11" s="13"/>
      <c r="J11" s="14">
        <v>1.4</v>
      </c>
      <c r="K11" s="15"/>
      <c r="L11" s="18">
        <v>20</v>
      </c>
      <c r="M11" s="18">
        <v>1</v>
      </c>
      <c r="N11" s="12" t="s">
        <v>15</v>
      </c>
    </row>
    <row r="12" spans="1:17" ht="21.75" customHeight="1">
      <c r="A12" s="53" t="s">
        <v>126</v>
      </c>
      <c r="B12" s="42"/>
      <c r="C12" s="45"/>
      <c r="D12" s="46">
        <v>26.3</v>
      </c>
      <c r="E12" s="53" t="s">
        <v>126</v>
      </c>
      <c r="F12" s="53" t="s">
        <v>126</v>
      </c>
      <c r="G12" s="16">
        <f t="shared" si="0"/>
        <v>5</v>
      </c>
      <c r="H12" s="17">
        <f t="shared" si="1"/>
        <v>6</v>
      </c>
      <c r="I12" s="13"/>
      <c r="J12" s="19"/>
      <c r="K12" s="20">
        <v>1.1</v>
      </c>
      <c r="L12" s="18">
        <v>20</v>
      </c>
      <c r="M12" s="18">
        <v>1</v>
      </c>
      <c r="N12" s="12" t="s">
        <v>17</v>
      </c>
      <c r="P12" s="83" t="s">
        <v>111</v>
      </c>
      <c r="Q12">
        <v>277</v>
      </c>
    </row>
    <row r="13" spans="1:17" ht="21.75" customHeight="1">
      <c r="A13" s="12" t="s">
        <v>14</v>
      </c>
      <c r="B13" s="47">
        <v>4</v>
      </c>
      <c r="C13" s="45"/>
      <c r="D13" s="44"/>
      <c r="E13" s="53">
        <v>20</v>
      </c>
      <c r="F13" s="53">
        <v>3</v>
      </c>
      <c r="G13" s="16">
        <f t="shared" si="0"/>
        <v>7</v>
      </c>
      <c r="H13" s="17">
        <f t="shared" si="1"/>
        <v>8</v>
      </c>
      <c r="I13" s="21">
        <v>0.5</v>
      </c>
      <c r="J13" s="19"/>
      <c r="K13" s="15"/>
      <c r="L13" s="18">
        <v>20</v>
      </c>
      <c r="M13" s="18">
        <v>1</v>
      </c>
      <c r="N13" s="12" t="s">
        <v>18</v>
      </c>
      <c r="P13" t="s">
        <v>112</v>
      </c>
      <c r="Q13"/>
    </row>
    <row r="14" spans="1:17" ht="21.75" customHeight="1">
      <c r="A14" s="53" t="s">
        <v>126</v>
      </c>
      <c r="B14" s="42"/>
      <c r="C14" s="43">
        <v>4</v>
      </c>
      <c r="D14" s="44"/>
      <c r="E14" s="53" t="s">
        <v>126</v>
      </c>
      <c r="F14" s="53" t="s">
        <v>126</v>
      </c>
      <c r="G14" s="16">
        <f t="shared" si="0"/>
        <v>9</v>
      </c>
      <c r="H14" s="17">
        <f t="shared" si="1"/>
        <v>10</v>
      </c>
      <c r="I14" s="13"/>
      <c r="J14" s="14">
        <v>2.8</v>
      </c>
      <c r="K14" s="15"/>
      <c r="L14" s="18">
        <v>20</v>
      </c>
      <c r="M14" s="18">
        <v>1</v>
      </c>
      <c r="N14" s="12" t="s">
        <v>19</v>
      </c>
      <c r="P14" s="84" t="s">
        <v>113</v>
      </c>
      <c r="Q14">
        <v>1.25</v>
      </c>
    </row>
    <row r="15" spans="1:17" ht="21.75" customHeight="1">
      <c r="A15" s="53" t="s">
        <v>126</v>
      </c>
      <c r="B15" s="42"/>
      <c r="C15" s="45"/>
      <c r="D15" s="46">
        <v>4</v>
      </c>
      <c r="E15" s="53" t="s">
        <v>126</v>
      </c>
      <c r="F15" s="53" t="s">
        <v>126</v>
      </c>
      <c r="G15" s="16">
        <f t="shared" si="0"/>
        <v>11</v>
      </c>
      <c r="H15" s="17">
        <f t="shared" si="1"/>
        <v>12</v>
      </c>
      <c r="I15" s="13"/>
      <c r="J15" s="19"/>
      <c r="K15" s="20">
        <v>3.3</v>
      </c>
      <c r="L15" s="18">
        <v>20</v>
      </c>
      <c r="M15" s="18">
        <v>3</v>
      </c>
      <c r="N15" s="12" t="s">
        <v>20</v>
      </c>
      <c r="P15" s="84" t="s">
        <v>114</v>
      </c>
      <c r="Q15">
        <v>1</v>
      </c>
    </row>
    <row r="16" spans="1:17" ht="21.75" customHeight="1">
      <c r="A16" s="12" t="s">
        <v>32</v>
      </c>
      <c r="B16" s="47">
        <v>1.5</v>
      </c>
      <c r="C16" s="45"/>
      <c r="D16" s="44"/>
      <c r="E16" s="53">
        <v>20</v>
      </c>
      <c r="F16" s="53">
        <v>1</v>
      </c>
      <c r="G16" s="16">
        <f t="shared" si="0"/>
        <v>13</v>
      </c>
      <c r="H16" s="17">
        <f t="shared" si="1"/>
        <v>14</v>
      </c>
      <c r="I16" s="21">
        <v>3.3</v>
      </c>
      <c r="J16" s="19"/>
      <c r="K16" s="15"/>
      <c r="L16" s="53" t="s">
        <v>126</v>
      </c>
      <c r="M16" s="53" t="s">
        <v>126</v>
      </c>
      <c r="N16" s="53" t="s">
        <v>126</v>
      </c>
      <c r="P16" s="84" t="s">
        <v>115</v>
      </c>
      <c r="Q16">
        <v>0.5</v>
      </c>
    </row>
    <row r="17" spans="1:17" ht="21.75" customHeight="1" thickBot="1">
      <c r="A17" s="12" t="s">
        <v>28</v>
      </c>
      <c r="B17" s="42"/>
      <c r="C17" s="43"/>
      <c r="D17" s="44"/>
      <c r="E17" s="53">
        <v>20</v>
      </c>
      <c r="F17" s="53">
        <v>1</v>
      </c>
      <c r="G17" s="16">
        <f t="shared" si="0"/>
        <v>15</v>
      </c>
      <c r="H17" s="17">
        <f t="shared" si="1"/>
        <v>16</v>
      </c>
      <c r="I17" s="13"/>
      <c r="J17" s="14">
        <v>3.3</v>
      </c>
      <c r="K17" s="15"/>
      <c r="L17" s="53" t="s">
        <v>126</v>
      </c>
      <c r="M17" s="53" t="s">
        <v>126</v>
      </c>
      <c r="N17" s="53" t="s">
        <v>126</v>
      </c>
      <c r="P17" s="84" t="s">
        <v>116</v>
      </c>
      <c r="Q17">
        <v>1</v>
      </c>
    </row>
    <row r="18" spans="1:17" ht="21.75" customHeight="1">
      <c r="A18" s="12" t="s">
        <v>28</v>
      </c>
      <c r="B18" s="42"/>
      <c r="C18" s="45"/>
      <c r="D18" s="46"/>
      <c r="E18" s="54">
        <v>20</v>
      </c>
      <c r="F18" s="86">
        <v>1</v>
      </c>
      <c r="G18" s="16">
        <f t="shared" si="0"/>
        <v>17</v>
      </c>
      <c r="H18" s="17">
        <f t="shared" si="1"/>
        <v>18</v>
      </c>
      <c r="I18" s="13"/>
      <c r="J18" s="19"/>
      <c r="K18" s="20"/>
      <c r="L18" s="53">
        <v>20</v>
      </c>
      <c r="M18" s="53">
        <v>1</v>
      </c>
      <c r="N18" s="12" t="s">
        <v>28</v>
      </c>
      <c r="P18" s="84" t="s">
        <v>117</v>
      </c>
      <c r="Q18">
        <v>1.25</v>
      </c>
    </row>
    <row r="19" spans="1:17" ht="21.75" customHeight="1">
      <c r="A19" s="12" t="s">
        <v>29</v>
      </c>
      <c r="B19" s="47"/>
      <c r="C19" s="45"/>
      <c r="D19" s="44"/>
      <c r="E19" s="53" t="s">
        <v>126</v>
      </c>
      <c r="F19" s="53" t="s">
        <v>126</v>
      </c>
      <c r="G19" s="16">
        <f t="shared" si="0"/>
        <v>19</v>
      </c>
      <c r="H19" s="17">
        <f t="shared" si="1"/>
        <v>20</v>
      </c>
      <c r="I19" s="21"/>
      <c r="J19" s="19"/>
      <c r="K19" s="15"/>
      <c r="L19" s="53" t="s">
        <v>126</v>
      </c>
      <c r="M19" s="53" t="s">
        <v>126</v>
      </c>
      <c r="N19" s="12" t="s">
        <v>29</v>
      </c>
      <c r="P19" s="84" t="s">
        <v>118</v>
      </c>
      <c r="Q19">
        <v>1</v>
      </c>
    </row>
    <row r="20" spans="1:14" ht="21.75" customHeight="1">
      <c r="A20" s="12"/>
      <c r="B20" s="42"/>
      <c r="C20" s="43"/>
      <c r="D20" s="44"/>
      <c r="E20" s="53"/>
      <c r="F20" s="53"/>
      <c r="G20" s="16">
        <f t="shared" si="0"/>
        <v>21</v>
      </c>
      <c r="H20" s="17">
        <f t="shared" si="1"/>
        <v>22</v>
      </c>
      <c r="I20" s="13"/>
      <c r="J20" s="14"/>
      <c r="K20" s="15"/>
      <c r="L20" s="53"/>
      <c r="M20" s="53"/>
      <c r="N20" s="12"/>
    </row>
    <row r="21" spans="1:14" ht="21.75" customHeight="1" thickBot="1">
      <c r="A21" s="12"/>
      <c r="B21" s="42"/>
      <c r="C21" s="45"/>
      <c r="D21" s="46"/>
      <c r="E21" s="53"/>
      <c r="F21" s="53"/>
      <c r="G21" s="16">
        <f t="shared" si="0"/>
        <v>23</v>
      </c>
      <c r="H21" s="17">
        <f t="shared" si="1"/>
        <v>24</v>
      </c>
      <c r="I21" s="13"/>
      <c r="J21" s="19"/>
      <c r="K21" s="20"/>
      <c r="L21" s="53"/>
      <c r="M21" s="53"/>
      <c r="N21" s="12"/>
    </row>
    <row r="22" spans="1:11" ht="21.75" customHeight="1" thickBot="1">
      <c r="A22" s="29"/>
      <c r="B22" s="51">
        <f>B10+B13+B16+B19</f>
        <v>30.7</v>
      </c>
      <c r="C22" s="51">
        <f>C11+C14+C17+C20</f>
        <v>24.5</v>
      </c>
      <c r="D22" s="52">
        <f>D12+D15+D18+D21</f>
        <v>30.3</v>
      </c>
      <c r="I22" s="31">
        <f>I10+I13+I16+I19</f>
        <v>4.9</v>
      </c>
      <c r="J22" s="31">
        <f>J11+J14+J17+J20</f>
        <v>7.499999999999999</v>
      </c>
      <c r="K22" s="30">
        <f>K12+K15+K18+K21</f>
        <v>4.4</v>
      </c>
    </row>
    <row r="23" ht="21.75" customHeight="1"/>
    <row r="24" spans="2:11" ht="21.75" customHeight="1">
      <c r="B24" s="29" t="s">
        <v>7</v>
      </c>
      <c r="C24" s="108">
        <f>B22+I22</f>
        <v>35.6</v>
      </c>
      <c r="D24" s="108"/>
      <c r="E24" s="3" t="s">
        <v>22</v>
      </c>
      <c r="J24"/>
      <c r="K24"/>
    </row>
    <row r="25" spans="2:12" ht="21.75" customHeight="1">
      <c r="B25" s="29" t="s">
        <v>8</v>
      </c>
      <c r="C25" s="125">
        <f>C22+J22</f>
        <v>32</v>
      </c>
      <c r="D25" s="125"/>
      <c r="E25" s="3" t="s">
        <v>22</v>
      </c>
      <c r="I25" s="29" t="s">
        <v>10</v>
      </c>
      <c r="J25" s="108">
        <f>(I10+J11+K12+I13+J14+B16)*Q14+D12+C11+B10+N25+(B13+C14+D15)*Q18+(K15+I16+J17)</f>
        <v>107.4</v>
      </c>
      <c r="K25" s="108"/>
      <c r="L25" s="3" t="s">
        <v>13</v>
      </c>
    </row>
    <row r="26" spans="2:12" ht="21.75" customHeight="1">
      <c r="B26" s="29" t="s">
        <v>9</v>
      </c>
      <c r="C26" s="107">
        <f>D22+K22</f>
        <v>34.7</v>
      </c>
      <c r="D26" s="107"/>
      <c r="E26" s="3" t="s">
        <v>22</v>
      </c>
      <c r="J26" s="109">
        <f>(J25*1000)/Q12/3</f>
        <v>129.24187725631768</v>
      </c>
      <c r="K26" s="109"/>
      <c r="L26" s="3" t="s">
        <v>0</v>
      </c>
    </row>
    <row r="27" ht="21.75" customHeight="1"/>
    <row r="28" ht="21.75" customHeight="1"/>
    <row r="29" ht="21.75" customHeight="1"/>
    <row r="30" ht="21.75" customHeight="1"/>
    <row r="31" ht="19.5" customHeight="1"/>
  </sheetData>
  <mergeCells count="18">
    <mergeCell ref="J5:N5"/>
    <mergeCell ref="C24:D24"/>
    <mergeCell ref="C25:D25"/>
    <mergeCell ref="J25:K25"/>
    <mergeCell ref="N8:N9"/>
    <mergeCell ref="M8:M9"/>
    <mergeCell ref="B5:C5"/>
    <mergeCell ref="G5:H5"/>
    <mergeCell ref="C26:D26"/>
    <mergeCell ref="J26:K26"/>
    <mergeCell ref="I8:K8"/>
    <mergeCell ref="L8:L9"/>
    <mergeCell ref="G9:H9"/>
    <mergeCell ref="A8:A9"/>
    <mergeCell ref="B8:D8"/>
    <mergeCell ref="E8:E9"/>
    <mergeCell ref="G8:H8"/>
    <mergeCell ref="F8:F9"/>
  </mergeCells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R56"/>
  <sheetViews>
    <sheetView workbookViewId="0" topLeftCell="A1">
      <selection activeCell="G9" sqref="G9:H9"/>
    </sheetView>
  </sheetViews>
  <sheetFormatPr defaultColWidth="9.140625" defaultRowHeight="17.25" customHeight="1"/>
  <cols>
    <col min="1" max="1" width="23.8515625" style="3" customWidth="1"/>
    <col min="2" max="2" width="5.8515625" style="2" customWidth="1"/>
    <col min="3" max="3" width="6.140625" style="2" customWidth="1"/>
    <col min="4" max="4" width="6.28125" style="2" customWidth="1"/>
    <col min="5" max="5" width="4.8515625" style="3" customWidth="1"/>
    <col min="6" max="6" width="5.421875" style="3" customWidth="1"/>
    <col min="7" max="7" width="4.421875" style="3" customWidth="1"/>
    <col min="8" max="8" width="4.57421875" style="3" customWidth="1"/>
    <col min="9" max="9" width="6.00390625" style="2" customWidth="1"/>
    <col min="10" max="10" width="6.421875" style="2" customWidth="1"/>
    <col min="11" max="11" width="6.00390625" style="2" customWidth="1"/>
    <col min="12" max="12" width="4.8515625" style="3" customWidth="1"/>
    <col min="13" max="13" width="5.140625" style="3" customWidth="1"/>
    <col min="14" max="14" width="18.140625" style="3" customWidth="1"/>
    <col min="15" max="16384" width="8.8515625" style="3" customWidth="1"/>
  </cols>
  <sheetData>
    <row r="5" spans="1:14" ht="17.25" customHeight="1">
      <c r="A5" s="1" t="s">
        <v>6</v>
      </c>
      <c r="B5" s="118" t="s">
        <v>119</v>
      </c>
      <c r="C5" s="118"/>
      <c r="G5" s="118">
        <v>225</v>
      </c>
      <c r="H5" s="118"/>
      <c r="I5" s="35" t="s">
        <v>12</v>
      </c>
      <c r="J5" s="116" t="s">
        <v>130</v>
      </c>
      <c r="K5" s="116"/>
      <c r="L5" s="117"/>
      <c r="M5" s="117"/>
      <c r="N5" s="117"/>
    </row>
    <row r="6" spans="9:14" ht="9" customHeight="1">
      <c r="I6" s="36" t="s">
        <v>11</v>
      </c>
      <c r="J6" s="38"/>
      <c r="K6" s="4"/>
      <c r="L6" s="4"/>
      <c r="M6" s="4"/>
      <c r="N6" s="4"/>
    </row>
    <row r="7" spans="9:14" ht="9" customHeight="1" thickBot="1">
      <c r="I7" s="37"/>
      <c r="J7" s="4"/>
      <c r="K7" s="4"/>
      <c r="L7" s="4"/>
      <c r="M7" s="4"/>
      <c r="N7" s="4"/>
    </row>
    <row r="8" spans="1:14" ht="17.25" customHeight="1" thickBot="1">
      <c r="A8" s="110" t="s">
        <v>5</v>
      </c>
      <c r="B8" s="119" t="s">
        <v>21</v>
      </c>
      <c r="C8" s="120"/>
      <c r="D8" s="121"/>
      <c r="E8" s="122" t="s">
        <v>3</v>
      </c>
      <c r="F8" s="114" t="s">
        <v>123</v>
      </c>
      <c r="G8" s="124" t="s">
        <v>138</v>
      </c>
      <c r="H8" s="124"/>
      <c r="I8" s="119" t="s">
        <v>21</v>
      </c>
      <c r="J8" s="120"/>
      <c r="K8" s="121"/>
      <c r="L8" s="122" t="s">
        <v>3</v>
      </c>
      <c r="M8" s="114" t="s">
        <v>123</v>
      </c>
      <c r="N8" s="110" t="s">
        <v>5</v>
      </c>
    </row>
    <row r="9" spans="1:14" ht="27" customHeight="1" thickBot="1">
      <c r="A9" s="111"/>
      <c r="B9" s="32" t="s">
        <v>0</v>
      </c>
      <c r="C9" s="34" t="s">
        <v>1</v>
      </c>
      <c r="D9" s="33" t="s">
        <v>2</v>
      </c>
      <c r="E9" s="123"/>
      <c r="F9" s="115"/>
      <c r="G9" s="112" t="s">
        <v>4</v>
      </c>
      <c r="H9" s="113"/>
      <c r="I9" s="32" t="s">
        <v>0</v>
      </c>
      <c r="J9" s="34" t="s">
        <v>1</v>
      </c>
      <c r="K9" s="33" t="s">
        <v>2</v>
      </c>
      <c r="L9" s="123"/>
      <c r="M9" s="115"/>
      <c r="N9" s="111"/>
    </row>
    <row r="10" spans="1:14" ht="21.75" customHeight="1">
      <c r="A10" s="5" t="s">
        <v>34</v>
      </c>
      <c r="B10" s="70">
        <v>1</v>
      </c>
      <c r="C10" s="71"/>
      <c r="D10" s="72"/>
      <c r="E10" s="54">
        <v>20</v>
      </c>
      <c r="F10" s="54">
        <v>2</v>
      </c>
      <c r="G10" s="9">
        <v>1</v>
      </c>
      <c r="H10" s="10">
        <v>2</v>
      </c>
      <c r="I10" s="57">
        <v>1.5</v>
      </c>
      <c r="J10" s="71"/>
      <c r="K10" s="72"/>
      <c r="L10" s="11">
        <v>20</v>
      </c>
      <c r="M10" s="11">
        <v>2</v>
      </c>
      <c r="N10" s="5" t="s">
        <v>38</v>
      </c>
    </row>
    <row r="11" spans="1:14" ht="21.75" customHeight="1">
      <c r="A11" s="53" t="s">
        <v>126</v>
      </c>
      <c r="B11" s="73"/>
      <c r="C11" s="74">
        <v>1</v>
      </c>
      <c r="D11" s="75"/>
      <c r="E11" s="53" t="s">
        <v>126</v>
      </c>
      <c r="F11" s="53" t="s">
        <v>126</v>
      </c>
      <c r="G11" s="16">
        <f aca="true" t="shared" si="0" ref="G11:G29">G10+2</f>
        <v>3</v>
      </c>
      <c r="H11" s="17">
        <f aca="true" t="shared" si="1" ref="H11:H29">H10+2</f>
        <v>4</v>
      </c>
      <c r="I11" s="73"/>
      <c r="J11" s="74">
        <v>1.5</v>
      </c>
      <c r="K11" s="75"/>
      <c r="L11" s="53" t="s">
        <v>126</v>
      </c>
      <c r="M11" s="53" t="s">
        <v>126</v>
      </c>
      <c r="N11" s="53" t="s">
        <v>126</v>
      </c>
    </row>
    <row r="12" spans="1:17" ht="21.75" customHeight="1">
      <c r="A12" s="12" t="s">
        <v>35</v>
      </c>
      <c r="B12" s="73"/>
      <c r="C12" s="76"/>
      <c r="D12" s="56">
        <v>0.6</v>
      </c>
      <c r="E12" s="53">
        <v>20</v>
      </c>
      <c r="F12" s="53">
        <v>1</v>
      </c>
      <c r="G12" s="16">
        <f t="shared" si="0"/>
        <v>5</v>
      </c>
      <c r="H12" s="17">
        <f t="shared" si="1"/>
        <v>6</v>
      </c>
      <c r="I12" s="73"/>
      <c r="J12" s="76"/>
      <c r="K12" s="56">
        <v>1.8</v>
      </c>
      <c r="L12" s="18">
        <v>20</v>
      </c>
      <c r="M12" s="18">
        <v>1</v>
      </c>
      <c r="N12" s="12" t="s">
        <v>55</v>
      </c>
      <c r="P12" s="83" t="s">
        <v>111</v>
      </c>
      <c r="Q12">
        <v>120</v>
      </c>
    </row>
    <row r="13" spans="1:17" ht="21.75" customHeight="1">
      <c r="A13" s="12" t="s">
        <v>36</v>
      </c>
      <c r="B13" s="77">
        <v>1.2</v>
      </c>
      <c r="C13" s="76"/>
      <c r="D13" s="75"/>
      <c r="E13" s="53">
        <v>20</v>
      </c>
      <c r="F13" s="53">
        <v>1</v>
      </c>
      <c r="G13" s="16">
        <f t="shared" si="0"/>
        <v>7</v>
      </c>
      <c r="H13" s="17">
        <f t="shared" si="1"/>
        <v>8</v>
      </c>
      <c r="I13" s="77">
        <v>0.3</v>
      </c>
      <c r="J13" s="76"/>
      <c r="K13" s="75"/>
      <c r="L13" s="18">
        <v>20</v>
      </c>
      <c r="M13" s="18">
        <v>1</v>
      </c>
      <c r="N13" s="12" t="s">
        <v>56</v>
      </c>
      <c r="P13" t="s">
        <v>112</v>
      </c>
      <c r="Q13"/>
    </row>
    <row r="14" spans="1:17" ht="21.75" customHeight="1">
      <c r="A14" s="12" t="s">
        <v>37</v>
      </c>
      <c r="B14" s="73"/>
      <c r="C14" s="74">
        <v>1.8</v>
      </c>
      <c r="D14" s="75"/>
      <c r="E14" s="53">
        <v>20</v>
      </c>
      <c r="F14" s="53">
        <v>1</v>
      </c>
      <c r="G14" s="16">
        <f t="shared" si="0"/>
        <v>9</v>
      </c>
      <c r="H14" s="17">
        <f t="shared" si="1"/>
        <v>10</v>
      </c>
      <c r="I14" s="73"/>
      <c r="J14" s="74">
        <v>0.6</v>
      </c>
      <c r="K14" s="75"/>
      <c r="L14" s="18">
        <v>20</v>
      </c>
      <c r="M14" s="18">
        <v>1</v>
      </c>
      <c r="N14" s="12" t="s">
        <v>57</v>
      </c>
      <c r="P14" s="84" t="s">
        <v>113</v>
      </c>
      <c r="Q14">
        <v>1.25</v>
      </c>
    </row>
    <row r="15" spans="1:17" ht="21.75" customHeight="1">
      <c r="A15" s="12" t="s">
        <v>38</v>
      </c>
      <c r="B15" s="73"/>
      <c r="C15" s="76"/>
      <c r="D15" s="56">
        <v>1.5</v>
      </c>
      <c r="E15" s="53">
        <v>20</v>
      </c>
      <c r="F15" s="53">
        <v>2</v>
      </c>
      <c r="G15" s="16">
        <f t="shared" si="0"/>
        <v>11</v>
      </c>
      <c r="H15" s="17">
        <f t="shared" si="1"/>
        <v>12</v>
      </c>
      <c r="I15" s="73"/>
      <c r="J15" s="76"/>
      <c r="K15" s="56">
        <v>1.5</v>
      </c>
      <c r="L15" s="18">
        <v>20</v>
      </c>
      <c r="M15" s="18">
        <v>2</v>
      </c>
      <c r="N15" s="12" t="s">
        <v>38</v>
      </c>
      <c r="P15" s="84" t="s">
        <v>114</v>
      </c>
      <c r="Q15">
        <v>1</v>
      </c>
    </row>
    <row r="16" spans="1:17" ht="21.75" customHeight="1" thickBot="1">
      <c r="A16" s="53" t="s">
        <v>126</v>
      </c>
      <c r="B16" s="77">
        <v>1.5</v>
      </c>
      <c r="C16" s="76"/>
      <c r="D16" s="75"/>
      <c r="E16" s="53" t="s">
        <v>126</v>
      </c>
      <c r="F16" s="53" t="s">
        <v>126</v>
      </c>
      <c r="G16" s="16">
        <f t="shared" si="0"/>
        <v>13</v>
      </c>
      <c r="H16" s="17">
        <f t="shared" si="1"/>
        <v>14</v>
      </c>
      <c r="I16" s="77">
        <v>1.5</v>
      </c>
      <c r="J16" s="76"/>
      <c r="K16" s="75"/>
      <c r="L16" s="53" t="s">
        <v>126</v>
      </c>
      <c r="M16" s="53" t="s">
        <v>126</v>
      </c>
      <c r="N16" s="53" t="s">
        <v>126</v>
      </c>
      <c r="P16" s="84" t="s">
        <v>115</v>
      </c>
      <c r="Q16">
        <v>0.5</v>
      </c>
    </row>
    <row r="17" spans="1:17" ht="21.75" customHeight="1" thickBot="1">
      <c r="A17" s="12" t="s">
        <v>48</v>
      </c>
      <c r="B17" s="73"/>
      <c r="C17" s="74">
        <v>0.2</v>
      </c>
      <c r="D17" s="75"/>
      <c r="E17" s="53">
        <v>20</v>
      </c>
      <c r="F17" s="53">
        <v>1</v>
      </c>
      <c r="G17" s="16">
        <f t="shared" si="0"/>
        <v>15</v>
      </c>
      <c r="H17" s="17">
        <f t="shared" si="1"/>
        <v>16</v>
      </c>
      <c r="I17" s="73"/>
      <c r="J17" s="74">
        <v>0.8</v>
      </c>
      <c r="K17" s="75"/>
      <c r="L17" s="54">
        <v>20</v>
      </c>
      <c r="M17" s="86">
        <v>1</v>
      </c>
      <c r="N17" s="12" t="s">
        <v>36</v>
      </c>
      <c r="P17" s="84" t="s">
        <v>116</v>
      </c>
      <c r="Q17">
        <v>1</v>
      </c>
    </row>
    <row r="18" spans="1:17" ht="21.75" customHeight="1">
      <c r="A18" s="12" t="s">
        <v>49</v>
      </c>
      <c r="B18" s="73"/>
      <c r="C18" s="76"/>
      <c r="D18" s="56">
        <v>1.2</v>
      </c>
      <c r="E18" s="54">
        <v>20</v>
      </c>
      <c r="F18" s="86">
        <v>1</v>
      </c>
      <c r="G18" s="16">
        <f t="shared" si="0"/>
        <v>17</v>
      </c>
      <c r="H18" s="17">
        <f t="shared" si="1"/>
        <v>18</v>
      </c>
      <c r="I18" s="73"/>
      <c r="J18" s="76"/>
      <c r="K18" s="56">
        <v>1</v>
      </c>
      <c r="L18" s="53">
        <v>20</v>
      </c>
      <c r="M18" s="53">
        <v>2</v>
      </c>
      <c r="N18" s="12" t="s">
        <v>34</v>
      </c>
      <c r="P18" s="84" t="s">
        <v>117</v>
      </c>
      <c r="Q18">
        <v>1.25</v>
      </c>
    </row>
    <row r="19" spans="1:17" ht="21.75" customHeight="1">
      <c r="A19" s="12" t="s">
        <v>38</v>
      </c>
      <c r="B19" s="77">
        <v>1.5</v>
      </c>
      <c r="C19" s="76"/>
      <c r="D19" s="75"/>
      <c r="E19" s="53">
        <v>20</v>
      </c>
      <c r="F19" s="53">
        <v>2</v>
      </c>
      <c r="G19" s="16">
        <f t="shared" si="0"/>
        <v>19</v>
      </c>
      <c r="H19" s="17">
        <f t="shared" si="1"/>
        <v>20</v>
      </c>
      <c r="I19" s="77">
        <v>1</v>
      </c>
      <c r="J19" s="76"/>
      <c r="K19" s="75"/>
      <c r="L19" s="53" t="s">
        <v>126</v>
      </c>
      <c r="M19" s="53" t="s">
        <v>126</v>
      </c>
      <c r="N19" s="53" t="s">
        <v>126</v>
      </c>
      <c r="P19" s="84" t="s">
        <v>118</v>
      </c>
      <c r="Q19">
        <v>1</v>
      </c>
    </row>
    <row r="20" spans="1:14" ht="21.75" customHeight="1">
      <c r="A20" s="53" t="s">
        <v>126</v>
      </c>
      <c r="B20" s="73"/>
      <c r="C20" s="74">
        <v>1.5</v>
      </c>
      <c r="D20" s="75"/>
      <c r="E20" s="53" t="s">
        <v>126</v>
      </c>
      <c r="F20" s="53" t="s">
        <v>126</v>
      </c>
      <c r="G20" s="16">
        <f t="shared" si="0"/>
        <v>21</v>
      </c>
      <c r="H20" s="17">
        <f t="shared" si="1"/>
        <v>22</v>
      </c>
      <c r="I20" s="73"/>
      <c r="J20" s="74">
        <v>0.6</v>
      </c>
      <c r="K20" s="75"/>
      <c r="L20" s="53">
        <v>20</v>
      </c>
      <c r="M20" s="53">
        <v>1</v>
      </c>
      <c r="N20" s="12" t="s">
        <v>58</v>
      </c>
    </row>
    <row r="21" spans="1:14" ht="21.75" customHeight="1">
      <c r="A21" s="12" t="s">
        <v>39</v>
      </c>
      <c r="B21" s="73"/>
      <c r="C21" s="76"/>
      <c r="D21" s="56">
        <v>1.8</v>
      </c>
      <c r="E21" s="53">
        <v>20</v>
      </c>
      <c r="F21" s="53">
        <v>1</v>
      </c>
      <c r="G21" s="16">
        <f t="shared" si="0"/>
        <v>23</v>
      </c>
      <c r="H21" s="17">
        <f t="shared" si="1"/>
        <v>24</v>
      </c>
      <c r="I21" s="73"/>
      <c r="J21" s="76"/>
      <c r="K21" s="56">
        <v>0.4</v>
      </c>
      <c r="L21" s="53">
        <v>20</v>
      </c>
      <c r="M21" s="53">
        <v>1</v>
      </c>
      <c r="N21" s="12" t="s">
        <v>59</v>
      </c>
    </row>
    <row r="22" spans="1:18" ht="21.75" customHeight="1" thickBot="1">
      <c r="A22" s="12" t="s">
        <v>50</v>
      </c>
      <c r="B22" s="77">
        <v>0.2</v>
      </c>
      <c r="C22" s="76"/>
      <c r="D22" s="75"/>
      <c r="E22" s="53">
        <v>20</v>
      </c>
      <c r="F22" s="53">
        <v>1</v>
      </c>
      <c r="G22" s="16">
        <f t="shared" si="0"/>
        <v>25</v>
      </c>
      <c r="H22" s="17">
        <f t="shared" si="1"/>
        <v>26</v>
      </c>
      <c r="I22" s="77">
        <v>0.4</v>
      </c>
      <c r="J22" s="76"/>
      <c r="K22" s="75"/>
      <c r="L22" s="53">
        <v>20</v>
      </c>
      <c r="M22" s="53">
        <v>1</v>
      </c>
      <c r="N22" s="12" t="s">
        <v>60</v>
      </c>
      <c r="Q22" s="3" t="s">
        <v>121</v>
      </c>
      <c r="R22" s="3" t="s">
        <v>122</v>
      </c>
    </row>
    <row r="23" spans="1:18" ht="21.75" customHeight="1" thickBot="1">
      <c r="A23" s="12" t="s">
        <v>40</v>
      </c>
      <c r="B23" s="73"/>
      <c r="C23" s="74">
        <v>1</v>
      </c>
      <c r="D23" s="75"/>
      <c r="E23" s="53">
        <v>20</v>
      </c>
      <c r="F23" s="53">
        <v>1</v>
      </c>
      <c r="G23" s="16">
        <f t="shared" si="0"/>
        <v>27</v>
      </c>
      <c r="H23" s="17">
        <f t="shared" si="1"/>
        <v>28</v>
      </c>
      <c r="I23" s="73"/>
      <c r="J23" s="74">
        <v>0.8</v>
      </c>
      <c r="K23" s="75"/>
      <c r="L23" s="54">
        <v>20</v>
      </c>
      <c r="M23" s="86">
        <v>1</v>
      </c>
      <c r="N23" s="12" t="s">
        <v>61</v>
      </c>
      <c r="Q23" s="85">
        <f>J20+K21+I22+J23+K24+I25+J26+I31+J32+I37+D42+C35+B34+D33+C32+C26+B25+D24+J17+B13+J14</f>
        <v>14.4</v>
      </c>
      <c r="R23" s="3">
        <f>(10*Q15)+(Q23-10)*Q16</f>
        <v>12.2</v>
      </c>
    </row>
    <row r="24" spans="1:14" ht="21.75" customHeight="1">
      <c r="A24" s="12" t="s">
        <v>36</v>
      </c>
      <c r="B24" s="73"/>
      <c r="C24" s="76"/>
      <c r="D24" s="56">
        <v>1</v>
      </c>
      <c r="E24" s="54">
        <v>20</v>
      </c>
      <c r="F24" s="86">
        <v>1</v>
      </c>
      <c r="G24" s="16">
        <f t="shared" si="0"/>
        <v>29</v>
      </c>
      <c r="H24" s="17">
        <f t="shared" si="1"/>
        <v>30</v>
      </c>
      <c r="I24" s="73"/>
      <c r="J24" s="76"/>
      <c r="K24" s="56">
        <v>0.8</v>
      </c>
      <c r="L24" s="53">
        <v>20</v>
      </c>
      <c r="M24" s="53">
        <v>1</v>
      </c>
      <c r="N24" s="12" t="s">
        <v>61</v>
      </c>
    </row>
    <row r="25" spans="1:14" ht="21.75" customHeight="1">
      <c r="A25" s="12" t="s">
        <v>41</v>
      </c>
      <c r="B25" s="77">
        <v>0.8</v>
      </c>
      <c r="C25" s="76"/>
      <c r="D25" s="75"/>
      <c r="E25" s="53">
        <v>20</v>
      </c>
      <c r="F25" s="53">
        <v>1</v>
      </c>
      <c r="G25" s="16">
        <f t="shared" si="0"/>
        <v>31</v>
      </c>
      <c r="H25" s="17">
        <f t="shared" si="1"/>
        <v>32</v>
      </c>
      <c r="I25" s="77">
        <v>0.6</v>
      </c>
      <c r="J25" s="76"/>
      <c r="K25" s="75"/>
      <c r="L25" s="53">
        <v>20</v>
      </c>
      <c r="M25" s="53">
        <v>1</v>
      </c>
      <c r="N25" s="12" t="s">
        <v>61</v>
      </c>
    </row>
    <row r="26" spans="1:14" ht="21.75" customHeight="1">
      <c r="A26" s="12" t="s">
        <v>41</v>
      </c>
      <c r="B26" s="73"/>
      <c r="C26" s="74">
        <v>0.2</v>
      </c>
      <c r="D26" s="75"/>
      <c r="E26" s="53">
        <v>20</v>
      </c>
      <c r="F26" s="53">
        <v>1</v>
      </c>
      <c r="G26" s="16">
        <f t="shared" si="0"/>
        <v>33</v>
      </c>
      <c r="H26" s="17">
        <f t="shared" si="1"/>
        <v>34</v>
      </c>
      <c r="I26" s="73"/>
      <c r="J26" s="74">
        <v>0.2</v>
      </c>
      <c r="K26" s="75"/>
      <c r="L26" s="53">
        <v>20</v>
      </c>
      <c r="M26" s="53">
        <v>1</v>
      </c>
      <c r="N26" s="12" t="s">
        <v>61</v>
      </c>
    </row>
    <row r="27" spans="1:14" ht="21.75" customHeight="1">
      <c r="A27" s="12" t="s">
        <v>51</v>
      </c>
      <c r="B27" s="73"/>
      <c r="C27" s="76"/>
      <c r="D27" s="56">
        <v>1.2</v>
      </c>
      <c r="E27" s="53">
        <v>20</v>
      </c>
      <c r="F27" s="53">
        <v>1</v>
      </c>
      <c r="G27" s="16">
        <f t="shared" si="0"/>
        <v>35</v>
      </c>
      <c r="H27" s="17">
        <f t="shared" si="1"/>
        <v>36</v>
      </c>
      <c r="I27" s="73"/>
      <c r="J27" s="76"/>
      <c r="K27" s="56">
        <v>3.1</v>
      </c>
      <c r="L27" s="18">
        <v>40</v>
      </c>
      <c r="M27" s="18">
        <v>2</v>
      </c>
      <c r="N27" s="12" t="s">
        <v>62</v>
      </c>
    </row>
    <row r="28" spans="1:14" ht="21.75" customHeight="1">
      <c r="A28" s="12" t="s">
        <v>52</v>
      </c>
      <c r="B28" s="77">
        <v>4</v>
      </c>
      <c r="C28" s="76"/>
      <c r="D28" s="75"/>
      <c r="E28" s="53">
        <v>50</v>
      </c>
      <c r="F28" s="53">
        <v>2</v>
      </c>
      <c r="G28" s="16">
        <f t="shared" si="0"/>
        <v>37</v>
      </c>
      <c r="H28" s="17">
        <f t="shared" si="1"/>
        <v>38</v>
      </c>
      <c r="I28" s="77">
        <v>3.1</v>
      </c>
      <c r="J28" s="76"/>
      <c r="K28" s="75"/>
      <c r="L28" s="53" t="s">
        <v>126</v>
      </c>
      <c r="M28" s="53" t="s">
        <v>126</v>
      </c>
      <c r="N28" s="53" t="s">
        <v>126</v>
      </c>
    </row>
    <row r="29" spans="1:14" ht="21.75" customHeight="1">
      <c r="A29" s="53" t="s">
        <v>126</v>
      </c>
      <c r="B29" s="73"/>
      <c r="C29" s="74">
        <v>4</v>
      </c>
      <c r="D29" s="75"/>
      <c r="E29" s="53" t="s">
        <v>126</v>
      </c>
      <c r="F29" s="53" t="s">
        <v>126</v>
      </c>
      <c r="G29" s="16">
        <f t="shared" si="0"/>
        <v>39</v>
      </c>
      <c r="H29" s="17">
        <f t="shared" si="1"/>
        <v>40</v>
      </c>
      <c r="I29" s="73"/>
      <c r="J29" s="74">
        <v>0.6</v>
      </c>
      <c r="K29" s="75"/>
      <c r="L29" s="18">
        <v>20</v>
      </c>
      <c r="M29" s="18">
        <v>1</v>
      </c>
      <c r="N29" s="12" t="s">
        <v>63</v>
      </c>
    </row>
    <row r="30" spans="1:14" ht="21.75" customHeight="1">
      <c r="A30" s="60" t="s">
        <v>42</v>
      </c>
      <c r="B30" s="78"/>
      <c r="C30" s="79"/>
      <c r="D30" s="80">
        <v>1</v>
      </c>
      <c r="E30" s="69">
        <v>20</v>
      </c>
      <c r="F30" s="69">
        <v>1</v>
      </c>
      <c r="G30" s="64">
        <v>41</v>
      </c>
      <c r="H30" s="65">
        <v>42</v>
      </c>
      <c r="I30" s="78"/>
      <c r="J30" s="79"/>
      <c r="K30" s="80">
        <v>1.2</v>
      </c>
      <c r="L30" s="67">
        <v>20</v>
      </c>
      <c r="M30" s="67">
        <v>1</v>
      </c>
      <c r="N30" s="60" t="s">
        <v>64</v>
      </c>
    </row>
    <row r="31" spans="1:14" ht="21.75" customHeight="1">
      <c r="A31" s="60" t="s">
        <v>43</v>
      </c>
      <c r="B31" s="80">
        <v>0.9</v>
      </c>
      <c r="C31" s="79"/>
      <c r="D31" s="79"/>
      <c r="E31" s="69">
        <v>20</v>
      </c>
      <c r="F31" s="69">
        <v>1</v>
      </c>
      <c r="G31" s="64">
        <v>43</v>
      </c>
      <c r="H31" s="65">
        <v>44</v>
      </c>
      <c r="I31" s="80">
        <v>0.8</v>
      </c>
      <c r="J31" s="79"/>
      <c r="K31" s="79"/>
      <c r="L31" s="67">
        <v>20</v>
      </c>
      <c r="M31" s="67">
        <v>1</v>
      </c>
      <c r="N31" s="60" t="s">
        <v>44</v>
      </c>
    </row>
    <row r="32" spans="1:14" ht="21.75" customHeight="1">
      <c r="A32" s="60" t="s">
        <v>44</v>
      </c>
      <c r="B32" s="78"/>
      <c r="C32" s="80">
        <v>0.8</v>
      </c>
      <c r="D32" s="79"/>
      <c r="E32" s="69">
        <v>20</v>
      </c>
      <c r="F32" s="69">
        <v>1</v>
      </c>
      <c r="G32" s="64">
        <v>45</v>
      </c>
      <c r="H32" s="65">
        <v>46</v>
      </c>
      <c r="I32" s="78"/>
      <c r="J32" s="80">
        <v>0.6</v>
      </c>
      <c r="K32" s="79"/>
      <c r="L32" s="67">
        <v>20</v>
      </c>
      <c r="M32" s="67">
        <v>1</v>
      </c>
      <c r="N32" s="60" t="s">
        <v>65</v>
      </c>
    </row>
    <row r="33" spans="1:14" ht="21.75" customHeight="1">
      <c r="A33" s="60" t="s">
        <v>53</v>
      </c>
      <c r="B33" s="78"/>
      <c r="C33" s="79"/>
      <c r="D33" s="80">
        <v>0.8</v>
      </c>
      <c r="E33" s="69">
        <v>20</v>
      </c>
      <c r="F33" s="69">
        <v>1</v>
      </c>
      <c r="G33" s="64">
        <v>47</v>
      </c>
      <c r="H33" s="65">
        <v>48</v>
      </c>
      <c r="I33" s="78"/>
      <c r="J33" s="79"/>
      <c r="K33" s="80">
        <v>1.8</v>
      </c>
      <c r="L33" s="67">
        <v>20</v>
      </c>
      <c r="M33" s="67">
        <v>1</v>
      </c>
      <c r="N33" s="60" t="s">
        <v>66</v>
      </c>
    </row>
    <row r="34" spans="1:14" ht="21.75" customHeight="1">
      <c r="A34" s="60" t="s">
        <v>53</v>
      </c>
      <c r="B34" s="80">
        <v>0.8</v>
      </c>
      <c r="C34" s="79"/>
      <c r="D34" s="79"/>
      <c r="E34" s="69">
        <v>20</v>
      </c>
      <c r="F34" s="69">
        <v>1</v>
      </c>
      <c r="G34" s="64">
        <v>49</v>
      </c>
      <c r="H34" s="65">
        <v>50</v>
      </c>
      <c r="I34" s="80">
        <v>1</v>
      </c>
      <c r="J34" s="79"/>
      <c r="K34" s="79"/>
      <c r="L34" s="67">
        <v>20</v>
      </c>
      <c r="M34" s="67">
        <v>2</v>
      </c>
      <c r="N34" s="60" t="s">
        <v>34</v>
      </c>
    </row>
    <row r="35" spans="1:14" ht="21.75" customHeight="1">
      <c r="A35" s="60" t="s">
        <v>53</v>
      </c>
      <c r="B35" s="78"/>
      <c r="C35" s="80">
        <v>0.8</v>
      </c>
      <c r="D35" s="79"/>
      <c r="E35" s="69">
        <v>20</v>
      </c>
      <c r="F35" s="69">
        <v>1</v>
      </c>
      <c r="G35" s="64">
        <v>51</v>
      </c>
      <c r="H35" s="65">
        <v>52</v>
      </c>
      <c r="I35" s="78"/>
      <c r="J35" s="80">
        <v>1</v>
      </c>
      <c r="K35" s="79"/>
      <c r="L35" s="53" t="s">
        <v>126</v>
      </c>
      <c r="M35" s="53" t="s">
        <v>126</v>
      </c>
      <c r="N35" s="53" t="s">
        <v>126</v>
      </c>
    </row>
    <row r="36" spans="1:14" ht="21.75" customHeight="1">
      <c r="A36" s="60" t="s">
        <v>45</v>
      </c>
      <c r="B36" s="78"/>
      <c r="C36" s="79"/>
      <c r="D36" s="80">
        <v>1.2</v>
      </c>
      <c r="E36" s="69">
        <v>15</v>
      </c>
      <c r="F36" s="69">
        <v>1</v>
      </c>
      <c r="G36" s="64">
        <v>53</v>
      </c>
      <c r="H36" s="65">
        <v>54</v>
      </c>
      <c r="I36" s="78"/>
      <c r="J36" s="79"/>
      <c r="K36" s="80">
        <v>1.2</v>
      </c>
      <c r="L36" s="67">
        <v>20</v>
      </c>
      <c r="M36" s="67">
        <v>1</v>
      </c>
      <c r="N36" s="60" t="s">
        <v>49</v>
      </c>
    </row>
    <row r="37" spans="1:14" ht="21.75" customHeight="1">
      <c r="A37" s="60" t="s">
        <v>54</v>
      </c>
      <c r="B37" s="80">
        <v>0.9</v>
      </c>
      <c r="C37" s="79"/>
      <c r="D37" s="79"/>
      <c r="E37" s="69">
        <v>15</v>
      </c>
      <c r="F37" s="69">
        <v>1</v>
      </c>
      <c r="G37" s="64">
        <v>55</v>
      </c>
      <c r="H37" s="65">
        <v>56</v>
      </c>
      <c r="I37" s="80">
        <v>0.6</v>
      </c>
      <c r="J37" s="79"/>
      <c r="K37" s="79"/>
      <c r="L37" s="67">
        <v>20</v>
      </c>
      <c r="M37" s="67">
        <v>1</v>
      </c>
      <c r="N37" s="60" t="s">
        <v>36</v>
      </c>
    </row>
    <row r="38" spans="1:14" ht="21.75" customHeight="1">
      <c r="A38" s="60" t="s">
        <v>46</v>
      </c>
      <c r="B38" s="78"/>
      <c r="C38" s="80">
        <v>0.8</v>
      </c>
      <c r="D38" s="79"/>
      <c r="E38" s="69">
        <v>20</v>
      </c>
      <c r="F38" s="69">
        <v>1</v>
      </c>
      <c r="G38" s="64">
        <v>57</v>
      </c>
      <c r="H38" s="65">
        <v>58</v>
      </c>
      <c r="I38" s="78"/>
      <c r="J38" s="80">
        <v>0.4</v>
      </c>
      <c r="K38" s="79"/>
      <c r="L38" s="67">
        <v>20</v>
      </c>
      <c r="M38" s="67">
        <v>1</v>
      </c>
      <c r="N38" s="60" t="s">
        <v>67</v>
      </c>
    </row>
    <row r="39" spans="1:14" ht="21.75" customHeight="1">
      <c r="A39" s="60" t="s">
        <v>46</v>
      </c>
      <c r="B39" s="78"/>
      <c r="C39" s="79"/>
      <c r="D39" s="81">
        <v>0.8</v>
      </c>
      <c r="E39" s="69">
        <v>20</v>
      </c>
      <c r="F39" s="69">
        <v>1</v>
      </c>
      <c r="G39" s="64">
        <v>59</v>
      </c>
      <c r="H39" s="65">
        <v>60</v>
      </c>
      <c r="I39" s="78"/>
      <c r="J39" s="79"/>
      <c r="K39" s="81">
        <v>0.8</v>
      </c>
      <c r="L39" s="67">
        <v>20</v>
      </c>
      <c r="M39" s="67">
        <v>1</v>
      </c>
      <c r="N39" s="60" t="s">
        <v>46</v>
      </c>
    </row>
    <row r="40" spans="1:14" ht="21.75" customHeight="1">
      <c r="A40" s="60" t="s">
        <v>46</v>
      </c>
      <c r="B40" s="80">
        <v>0.8</v>
      </c>
      <c r="C40" s="79"/>
      <c r="D40" s="79"/>
      <c r="E40" s="69">
        <v>20</v>
      </c>
      <c r="F40" s="69">
        <v>1</v>
      </c>
      <c r="G40" s="64">
        <v>61</v>
      </c>
      <c r="H40" s="65">
        <v>62</v>
      </c>
      <c r="I40" s="80">
        <v>0.8</v>
      </c>
      <c r="J40" s="79"/>
      <c r="K40" s="79"/>
      <c r="L40" s="67">
        <v>20</v>
      </c>
      <c r="M40" s="67">
        <v>1</v>
      </c>
      <c r="N40" s="60" t="s">
        <v>46</v>
      </c>
    </row>
    <row r="41" spans="1:14" ht="21.75" customHeight="1">
      <c r="A41" s="60" t="s">
        <v>46</v>
      </c>
      <c r="B41" s="78"/>
      <c r="C41" s="80">
        <v>0.8</v>
      </c>
      <c r="D41" s="79"/>
      <c r="E41" s="69">
        <v>20</v>
      </c>
      <c r="F41" s="69">
        <v>1</v>
      </c>
      <c r="G41" s="64">
        <v>63</v>
      </c>
      <c r="H41" s="65">
        <v>64</v>
      </c>
      <c r="I41" s="78"/>
      <c r="J41" s="80">
        <v>0.8</v>
      </c>
      <c r="K41" s="79"/>
      <c r="L41" s="67">
        <v>20</v>
      </c>
      <c r="M41" s="67">
        <v>1</v>
      </c>
      <c r="N41" s="60" t="s">
        <v>46</v>
      </c>
    </row>
    <row r="42" spans="1:14" ht="21.75" customHeight="1">
      <c r="A42" s="60" t="s">
        <v>47</v>
      </c>
      <c r="B42" s="78"/>
      <c r="C42" s="79"/>
      <c r="D42" s="81">
        <v>0.8</v>
      </c>
      <c r="E42" s="69">
        <v>20</v>
      </c>
      <c r="F42" s="69">
        <v>1</v>
      </c>
      <c r="G42" s="64">
        <v>65</v>
      </c>
      <c r="H42" s="65">
        <v>66</v>
      </c>
      <c r="I42" s="78"/>
      <c r="J42" s="79"/>
      <c r="K42" s="81">
        <v>0.8</v>
      </c>
      <c r="L42" s="67">
        <v>20</v>
      </c>
      <c r="M42" s="67">
        <v>1</v>
      </c>
      <c r="N42" s="60" t="s">
        <v>46</v>
      </c>
    </row>
    <row r="43" spans="1:14" ht="21.75" customHeight="1">
      <c r="A43" s="60" t="s">
        <v>28</v>
      </c>
      <c r="B43" s="62"/>
      <c r="C43" s="63"/>
      <c r="D43" s="63"/>
      <c r="E43" s="69">
        <v>20</v>
      </c>
      <c r="F43" s="69">
        <v>1</v>
      </c>
      <c r="G43" s="64">
        <v>67</v>
      </c>
      <c r="H43" s="65">
        <v>68</v>
      </c>
      <c r="I43" s="62"/>
      <c r="J43" s="63"/>
      <c r="K43" s="63"/>
      <c r="L43" s="67">
        <v>20</v>
      </c>
      <c r="M43" s="67">
        <v>1</v>
      </c>
      <c r="N43" s="60" t="s">
        <v>28</v>
      </c>
    </row>
    <row r="44" spans="1:14" ht="21.75" customHeight="1">
      <c r="A44" s="60" t="s">
        <v>28</v>
      </c>
      <c r="B44" s="61"/>
      <c r="C44" s="62"/>
      <c r="D44" s="63"/>
      <c r="E44" s="69">
        <v>20</v>
      </c>
      <c r="F44" s="69">
        <v>1</v>
      </c>
      <c r="G44" s="64">
        <v>69</v>
      </c>
      <c r="H44" s="65">
        <v>70</v>
      </c>
      <c r="I44" s="66"/>
      <c r="J44" s="62"/>
      <c r="K44" s="63"/>
      <c r="L44" s="67">
        <v>20</v>
      </c>
      <c r="M44" s="67">
        <v>1</v>
      </c>
      <c r="N44" s="60" t="s">
        <v>28</v>
      </c>
    </row>
    <row r="45" spans="1:14" ht="21.75" customHeight="1">
      <c r="A45" s="60" t="s">
        <v>28</v>
      </c>
      <c r="B45" s="61"/>
      <c r="C45" s="63"/>
      <c r="D45" s="68"/>
      <c r="E45" s="69">
        <v>20</v>
      </c>
      <c r="F45" s="69">
        <v>1</v>
      </c>
      <c r="G45" s="64">
        <v>71</v>
      </c>
      <c r="H45" s="65">
        <v>72</v>
      </c>
      <c r="I45" s="66"/>
      <c r="J45" s="63"/>
      <c r="K45" s="68"/>
      <c r="L45" s="67">
        <v>20</v>
      </c>
      <c r="M45" s="67">
        <v>1</v>
      </c>
      <c r="N45" s="60" t="s">
        <v>28</v>
      </c>
    </row>
    <row r="46" spans="1:14" ht="21.75" customHeight="1">
      <c r="A46" s="60" t="s">
        <v>28</v>
      </c>
      <c r="B46" s="62"/>
      <c r="C46" s="63"/>
      <c r="D46" s="63"/>
      <c r="E46" s="69">
        <v>20</v>
      </c>
      <c r="F46" s="69">
        <v>1</v>
      </c>
      <c r="G46" s="64">
        <v>73</v>
      </c>
      <c r="H46" s="65">
        <v>74</v>
      </c>
      <c r="I46" s="62"/>
      <c r="J46" s="63"/>
      <c r="K46" s="63"/>
      <c r="L46" s="67">
        <v>20</v>
      </c>
      <c r="M46" s="67">
        <v>1</v>
      </c>
      <c r="N46" s="60" t="s">
        <v>28</v>
      </c>
    </row>
    <row r="47" spans="1:14" ht="21.75" customHeight="1">
      <c r="A47" s="60" t="s">
        <v>28</v>
      </c>
      <c r="B47" s="61"/>
      <c r="C47" s="62"/>
      <c r="D47" s="63"/>
      <c r="E47" s="69">
        <v>20</v>
      </c>
      <c r="F47" s="69">
        <v>1</v>
      </c>
      <c r="G47" s="64">
        <v>75</v>
      </c>
      <c r="H47" s="65">
        <v>76</v>
      </c>
      <c r="I47" s="66"/>
      <c r="J47" s="62"/>
      <c r="K47" s="63"/>
      <c r="L47" s="67">
        <v>20</v>
      </c>
      <c r="M47" s="67">
        <v>1</v>
      </c>
      <c r="N47" s="60" t="s">
        <v>28</v>
      </c>
    </row>
    <row r="48" spans="1:14" ht="21.75" customHeight="1">
      <c r="A48" s="60" t="s">
        <v>28</v>
      </c>
      <c r="B48" s="61"/>
      <c r="C48" s="63"/>
      <c r="D48" s="68"/>
      <c r="E48" s="69">
        <v>20</v>
      </c>
      <c r="F48" s="69">
        <v>1</v>
      </c>
      <c r="G48" s="64">
        <v>77</v>
      </c>
      <c r="H48" s="65">
        <v>78</v>
      </c>
      <c r="I48" s="66"/>
      <c r="J48" s="63"/>
      <c r="K48" s="68"/>
      <c r="L48" s="67">
        <v>20</v>
      </c>
      <c r="M48" s="67">
        <v>1</v>
      </c>
      <c r="N48" s="60" t="s">
        <v>28</v>
      </c>
    </row>
    <row r="49" spans="1:14" ht="21.75" customHeight="1">
      <c r="A49" s="60" t="s">
        <v>28</v>
      </c>
      <c r="B49" s="62"/>
      <c r="C49" s="63"/>
      <c r="D49" s="63"/>
      <c r="E49" s="69">
        <v>20</v>
      </c>
      <c r="F49" s="69">
        <v>1</v>
      </c>
      <c r="G49" s="64">
        <v>79</v>
      </c>
      <c r="H49" s="65">
        <v>80</v>
      </c>
      <c r="I49" s="62"/>
      <c r="J49" s="63"/>
      <c r="K49" s="63"/>
      <c r="L49" s="67">
        <v>20</v>
      </c>
      <c r="M49" s="67">
        <v>1</v>
      </c>
      <c r="N49" s="60" t="s">
        <v>28</v>
      </c>
    </row>
    <row r="50" spans="1:14" ht="21.75" customHeight="1">
      <c r="A50" s="60" t="s">
        <v>28</v>
      </c>
      <c r="B50" s="61"/>
      <c r="C50" s="62"/>
      <c r="D50" s="63"/>
      <c r="E50" s="69">
        <v>20</v>
      </c>
      <c r="F50" s="69">
        <v>1</v>
      </c>
      <c r="G50" s="64">
        <v>81</v>
      </c>
      <c r="H50" s="65">
        <v>82</v>
      </c>
      <c r="I50" s="66"/>
      <c r="J50" s="62"/>
      <c r="K50" s="63"/>
      <c r="L50" s="67">
        <v>20</v>
      </c>
      <c r="M50" s="67">
        <v>1</v>
      </c>
      <c r="N50" s="60" t="s">
        <v>28</v>
      </c>
    </row>
    <row r="51" spans="1:14" ht="21.75" customHeight="1" thickBot="1">
      <c r="A51" s="60" t="s">
        <v>29</v>
      </c>
      <c r="B51" s="61"/>
      <c r="C51" s="63"/>
      <c r="D51" s="68"/>
      <c r="E51" s="53" t="s">
        <v>126</v>
      </c>
      <c r="F51" s="53" t="s">
        <v>126</v>
      </c>
      <c r="G51" s="64">
        <v>83</v>
      </c>
      <c r="H51" s="65">
        <v>84</v>
      </c>
      <c r="I51" s="66"/>
      <c r="J51" s="63"/>
      <c r="K51" s="68"/>
      <c r="L51" s="53" t="s">
        <v>126</v>
      </c>
      <c r="M51" s="53" t="s">
        <v>126</v>
      </c>
      <c r="N51" s="60" t="s">
        <v>29</v>
      </c>
    </row>
    <row r="52" spans="1:11" ht="19.5" customHeight="1" thickBot="1">
      <c r="A52" s="29"/>
      <c r="B52" s="51">
        <f>B49+B46+B43+B40+B37+B34+B31+B28+B25+B22+B19+B16+B13+B10</f>
        <v>13.6</v>
      </c>
      <c r="C52" s="51">
        <f>C50+C47+C44+C41+C38+C35+C32+C29+C26+C23+C20+C17+C14+C11</f>
        <v>12.9</v>
      </c>
      <c r="D52" s="52">
        <f>D51+D48+D45+D42+D39+D36+D33+D30+D27+D24+D21+D18+D15+D12</f>
        <v>11.899999999999999</v>
      </c>
      <c r="I52" s="31">
        <f>I49+I46+I43+I40+I37+I34+I31+I28+I25+I22+I19+I16+I13+I10</f>
        <v>11.600000000000001</v>
      </c>
      <c r="J52" s="31">
        <f>J50+J47+J44+J41+J38+J35+J32+J29+J26+J23+J20+J17+J14+J11</f>
        <v>7.8999999999999995</v>
      </c>
      <c r="K52" s="30">
        <f>K51+K48+K45+K42+K39+K36+K33+K30+K27+K24+K21+K18+K15+K12</f>
        <v>14.400000000000002</v>
      </c>
    </row>
    <row r="54" spans="2:11" ht="17.25" customHeight="1">
      <c r="B54" s="29" t="s">
        <v>7</v>
      </c>
      <c r="C54" s="108">
        <f>B52+I52</f>
        <v>25.200000000000003</v>
      </c>
      <c r="D54" s="108"/>
      <c r="E54" s="3" t="s">
        <v>22</v>
      </c>
      <c r="J54"/>
      <c r="K54"/>
    </row>
    <row r="55" spans="2:12" ht="17.25" customHeight="1">
      <c r="B55" s="29" t="s">
        <v>8</v>
      </c>
      <c r="C55" s="107">
        <f>C52+J52</f>
        <v>20.8</v>
      </c>
      <c r="D55" s="107"/>
      <c r="E55" s="3" t="s">
        <v>22</v>
      </c>
      <c r="I55" s="29" t="s">
        <v>10</v>
      </c>
      <c r="J55" s="109">
        <f>(K42+J41+I40+K39+J38+C41+B40+D39+C38+B22+I13)*Q14+R23+(B10+C11+C14+D15+B16+B19+C20+D21+B37+J35+I34+K33+I19+K18+I16+K15+K12)*Q17+(J11+I10)*Q18+(C17+D18+C23+D27+B28+C29+D30+B31+D36+K36+K30+J29+I28+K27)*Q19</f>
        <v>72.075</v>
      </c>
      <c r="K55" s="109"/>
      <c r="L55" s="3" t="s">
        <v>13</v>
      </c>
    </row>
    <row r="56" spans="2:12" ht="17.25" customHeight="1">
      <c r="B56" s="29" t="s">
        <v>9</v>
      </c>
      <c r="C56" s="107">
        <f>D52+K52</f>
        <v>26.3</v>
      </c>
      <c r="D56" s="107"/>
      <c r="E56" s="3" t="s">
        <v>22</v>
      </c>
      <c r="J56" s="109">
        <f>(J55*1000)/Q12/3</f>
        <v>200.20833333333334</v>
      </c>
      <c r="K56" s="109"/>
      <c r="L56" s="3" t="s">
        <v>0</v>
      </c>
    </row>
  </sheetData>
  <mergeCells count="18">
    <mergeCell ref="J5:N5"/>
    <mergeCell ref="B5:C5"/>
    <mergeCell ref="G5:H5"/>
    <mergeCell ref="A8:A9"/>
    <mergeCell ref="B8:D8"/>
    <mergeCell ref="E8:E9"/>
    <mergeCell ref="G8:H8"/>
    <mergeCell ref="F8:F9"/>
    <mergeCell ref="I8:K8"/>
    <mergeCell ref="L8:L9"/>
    <mergeCell ref="N8:N9"/>
    <mergeCell ref="G9:H9"/>
    <mergeCell ref="M8:M9"/>
    <mergeCell ref="C54:D54"/>
    <mergeCell ref="C55:D55"/>
    <mergeCell ref="J55:K55"/>
    <mergeCell ref="C56:D56"/>
    <mergeCell ref="J56:K5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Q29"/>
  <sheetViews>
    <sheetView workbookViewId="0" topLeftCell="A1">
      <selection activeCell="G9" sqref="G9:H9"/>
    </sheetView>
  </sheetViews>
  <sheetFormatPr defaultColWidth="9.140625" defaultRowHeight="17.25" customHeight="1"/>
  <cols>
    <col min="1" max="1" width="23.8515625" style="3" customWidth="1"/>
    <col min="2" max="2" width="5.8515625" style="2" customWidth="1"/>
    <col min="3" max="3" width="6.140625" style="2" customWidth="1"/>
    <col min="4" max="4" width="6.28125" style="2" customWidth="1"/>
    <col min="5" max="5" width="4.8515625" style="3" customWidth="1"/>
    <col min="6" max="6" width="5.140625" style="3" customWidth="1"/>
    <col min="7" max="7" width="4.28125" style="3" customWidth="1"/>
    <col min="8" max="8" width="4.57421875" style="3" customWidth="1"/>
    <col min="9" max="9" width="6.00390625" style="2" customWidth="1"/>
    <col min="10" max="10" width="6.421875" style="2" customWidth="1"/>
    <col min="11" max="11" width="6.00390625" style="2" customWidth="1"/>
    <col min="12" max="12" width="4.8515625" style="3" customWidth="1"/>
    <col min="13" max="13" width="5.00390625" style="3" customWidth="1"/>
    <col min="14" max="14" width="18.140625" style="3" customWidth="1"/>
    <col min="15" max="16384" width="8.8515625" style="3" customWidth="1"/>
  </cols>
  <sheetData>
    <row r="5" spans="1:14" ht="17.25" customHeight="1">
      <c r="A5" s="1" t="s">
        <v>6</v>
      </c>
      <c r="B5" s="118" t="s">
        <v>120</v>
      </c>
      <c r="C5" s="118"/>
      <c r="G5" s="118">
        <v>350</v>
      </c>
      <c r="H5" s="118"/>
      <c r="I5" s="35" t="s">
        <v>12</v>
      </c>
      <c r="J5" s="116" t="s">
        <v>131</v>
      </c>
      <c r="K5" s="116"/>
      <c r="L5" s="117"/>
      <c r="M5" s="117"/>
      <c r="N5" s="117"/>
    </row>
    <row r="6" spans="9:14" ht="9" customHeight="1">
      <c r="I6" s="36" t="s">
        <v>11</v>
      </c>
      <c r="J6" s="38"/>
      <c r="K6" s="4"/>
      <c r="L6" s="4"/>
      <c r="M6" s="4"/>
      <c r="N6" s="4"/>
    </row>
    <row r="7" spans="9:14" ht="9" customHeight="1" thickBot="1">
      <c r="I7" s="37"/>
      <c r="J7" s="4"/>
      <c r="K7" s="4"/>
      <c r="L7" s="4"/>
      <c r="M7" s="4"/>
      <c r="N7" s="4"/>
    </row>
    <row r="8" spans="1:14" ht="17.25" customHeight="1" thickBot="1">
      <c r="A8" s="110" t="s">
        <v>5</v>
      </c>
      <c r="B8" s="119" t="s">
        <v>21</v>
      </c>
      <c r="C8" s="120"/>
      <c r="D8" s="121"/>
      <c r="E8" s="122" t="s">
        <v>3</v>
      </c>
      <c r="F8" s="114" t="s">
        <v>123</v>
      </c>
      <c r="G8" s="124" t="s">
        <v>139</v>
      </c>
      <c r="H8" s="124"/>
      <c r="I8" s="119" t="s">
        <v>21</v>
      </c>
      <c r="J8" s="120"/>
      <c r="K8" s="121"/>
      <c r="L8" s="122" t="s">
        <v>3</v>
      </c>
      <c r="M8" s="114" t="s">
        <v>123</v>
      </c>
      <c r="N8" s="110" t="s">
        <v>5</v>
      </c>
    </row>
    <row r="9" spans="1:14" ht="27" customHeight="1" thickBot="1">
      <c r="A9" s="111"/>
      <c r="B9" s="32" t="s">
        <v>0</v>
      </c>
      <c r="C9" s="34" t="s">
        <v>1</v>
      </c>
      <c r="D9" s="33" t="s">
        <v>2</v>
      </c>
      <c r="E9" s="123"/>
      <c r="F9" s="115"/>
      <c r="G9" s="112" t="s">
        <v>4</v>
      </c>
      <c r="H9" s="113"/>
      <c r="I9" s="32" t="s">
        <v>0</v>
      </c>
      <c r="J9" s="34" t="s">
        <v>1</v>
      </c>
      <c r="K9" s="33" t="s">
        <v>2</v>
      </c>
      <c r="L9" s="123"/>
      <c r="M9" s="115"/>
      <c r="N9" s="111"/>
    </row>
    <row r="10" spans="1:14" ht="21.75" customHeight="1" thickBot="1">
      <c r="A10" s="5" t="s">
        <v>68</v>
      </c>
      <c r="B10" s="55">
        <v>35.6</v>
      </c>
      <c r="C10" s="40"/>
      <c r="D10" s="41"/>
      <c r="E10" s="54">
        <v>150</v>
      </c>
      <c r="F10" s="54">
        <v>3</v>
      </c>
      <c r="G10" s="9">
        <v>1</v>
      </c>
      <c r="H10" s="10">
        <v>2</v>
      </c>
      <c r="I10" s="6">
        <v>3.1</v>
      </c>
      <c r="J10" s="7"/>
      <c r="K10" s="8"/>
      <c r="L10" s="11">
        <v>20</v>
      </c>
      <c r="M10" s="11">
        <v>1</v>
      </c>
      <c r="N10" s="5" t="s">
        <v>72</v>
      </c>
    </row>
    <row r="11" spans="1:14" ht="21.75" customHeight="1" thickBot="1">
      <c r="A11" s="53" t="s">
        <v>126</v>
      </c>
      <c r="B11" s="42"/>
      <c r="C11" s="43">
        <v>32.3</v>
      </c>
      <c r="D11" s="44"/>
      <c r="E11" s="53" t="s">
        <v>126</v>
      </c>
      <c r="F11" s="53" t="s">
        <v>126</v>
      </c>
      <c r="G11" s="16">
        <f aca="true" t="shared" si="0" ref="G11:G24">G10+2</f>
        <v>3</v>
      </c>
      <c r="H11" s="17">
        <f aca="true" t="shared" si="1" ref="H11:H24">H10+2</f>
        <v>4</v>
      </c>
      <c r="I11" s="13"/>
      <c r="J11" s="14">
        <v>3.2</v>
      </c>
      <c r="K11" s="15"/>
      <c r="L11" s="18">
        <v>20</v>
      </c>
      <c r="M11" s="87">
        <v>1</v>
      </c>
      <c r="N11" s="5" t="s">
        <v>73</v>
      </c>
    </row>
    <row r="12" spans="1:17" ht="21.75" customHeight="1" thickBot="1">
      <c r="A12" s="53" t="s">
        <v>126</v>
      </c>
      <c r="B12" s="42"/>
      <c r="C12" s="45"/>
      <c r="D12" s="46">
        <v>34.7</v>
      </c>
      <c r="E12" s="53" t="s">
        <v>126</v>
      </c>
      <c r="F12" s="53" t="s">
        <v>126</v>
      </c>
      <c r="G12" s="16">
        <f t="shared" si="0"/>
        <v>5</v>
      </c>
      <c r="H12" s="17">
        <f t="shared" si="1"/>
        <v>6</v>
      </c>
      <c r="I12" s="13"/>
      <c r="J12" s="19"/>
      <c r="K12" s="20">
        <v>3.5</v>
      </c>
      <c r="L12" s="18">
        <v>20</v>
      </c>
      <c r="M12" s="87">
        <v>1</v>
      </c>
      <c r="N12" s="5" t="s">
        <v>74</v>
      </c>
      <c r="P12" s="83" t="s">
        <v>111</v>
      </c>
      <c r="Q12">
        <v>277</v>
      </c>
    </row>
    <row r="13" spans="1:17" ht="21.75" customHeight="1" thickBot="1">
      <c r="A13" s="12" t="s">
        <v>69</v>
      </c>
      <c r="B13" s="47">
        <v>5.3</v>
      </c>
      <c r="C13" s="45"/>
      <c r="D13" s="44"/>
      <c r="E13" s="53">
        <v>25</v>
      </c>
      <c r="F13" s="53">
        <v>3</v>
      </c>
      <c r="G13" s="16">
        <f t="shared" si="0"/>
        <v>7</v>
      </c>
      <c r="H13" s="17">
        <f t="shared" si="1"/>
        <v>8</v>
      </c>
      <c r="I13" s="21">
        <v>2.2</v>
      </c>
      <c r="J13" s="19"/>
      <c r="K13" s="15"/>
      <c r="L13" s="18">
        <v>20</v>
      </c>
      <c r="M13" s="87">
        <v>1</v>
      </c>
      <c r="N13" s="5" t="s">
        <v>75</v>
      </c>
      <c r="P13" t="s">
        <v>112</v>
      </c>
      <c r="Q13"/>
    </row>
    <row r="14" spans="1:17" ht="21.75" customHeight="1">
      <c r="A14" s="53" t="s">
        <v>126</v>
      </c>
      <c r="B14" s="42"/>
      <c r="C14" s="74">
        <v>7</v>
      </c>
      <c r="D14" s="44"/>
      <c r="E14" s="53" t="s">
        <v>126</v>
      </c>
      <c r="F14" s="53" t="s">
        <v>126</v>
      </c>
      <c r="G14" s="16">
        <f t="shared" si="0"/>
        <v>9</v>
      </c>
      <c r="H14" s="17">
        <f t="shared" si="1"/>
        <v>10</v>
      </c>
      <c r="I14" s="13"/>
      <c r="J14" s="14">
        <v>2.2</v>
      </c>
      <c r="K14" s="15"/>
      <c r="L14" s="18">
        <v>20</v>
      </c>
      <c r="M14" s="87">
        <v>1</v>
      </c>
      <c r="N14" s="5" t="s">
        <v>76</v>
      </c>
      <c r="P14" s="84" t="s">
        <v>113</v>
      </c>
      <c r="Q14">
        <v>1.25</v>
      </c>
    </row>
    <row r="15" spans="1:17" ht="21.75" customHeight="1">
      <c r="A15" s="53" t="s">
        <v>126</v>
      </c>
      <c r="B15" s="42"/>
      <c r="C15" s="45"/>
      <c r="D15" s="46">
        <v>6.8</v>
      </c>
      <c r="E15" s="53" t="s">
        <v>126</v>
      </c>
      <c r="F15" s="53" t="s">
        <v>126</v>
      </c>
      <c r="G15" s="16">
        <f t="shared" si="0"/>
        <v>11</v>
      </c>
      <c r="H15" s="17">
        <f t="shared" si="1"/>
        <v>12</v>
      </c>
      <c r="I15" s="13"/>
      <c r="J15" s="19"/>
      <c r="K15" s="20">
        <v>36.5</v>
      </c>
      <c r="L15" s="18">
        <v>175</v>
      </c>
      <c r="M15" s="18">
        <v>3</v>
      </c>
      <c r="N15" s="12" t="s">
        <v>77</v>
      </c>
      <c r="P15" s="84" t="s">
        <v>114</v>
      </c>
      <c r="Q15">
        <v>1</v>
      </c>
    </row>
    <row r="16" spans="1:17" ht="21.75" customHeight="1">
      <c r="A16" s="12" t="s">
        <v>70</v>
      </c>
      <c r="B16" s="47">
        <v>6.9</v>
      </c>
      <c r="C16" s="45"/>
      <c r="D16" s="44"/>
      <c r="E16" s="53">
        <v>50</v>
      </c>
      <c r="F16" s="53">
        <v>3</v>
      </c>
      <c r="G16" s="16">
        <f t="shared" si="0"/>
        <v>13</v>
      </c>
      <c r="H16" s="17">
        <f t="shared" si="1"/>
        <v>14</v>
      </c>
      <c r="I16" s="21">
        <v>37.6</v>
      </c>
      <c r="J16" s="19"/>
      <c r="K16" s="15"/>
      <c r="L16" s="53" t="s">
        <v>126</v>
      </c>
      <c r="M16" s="53" t="s">
        <v>126</v>
      </c>
      <c r="N16" s="53" t="s">
        <v>126</v>
      </c>
      <c r="P16" s="84" t="s">
        <v>115</v>
      </c>
      <c r="Q16">
        <v>0.5</v>
      </c>
    </row>
    <row r="17" spans="1:17" ht="21.75" customHeight="1">
      <c r="A17" s="53" t="s">
        <v>126</v>
      </c>
      <c r="B17" s="42"/>
      <c r="C17" s="74">
        <v>3</v>
      </c>
      <c r="D17" s="44"/>
      <c r="E17" s="53" t="s">
        <v>126</v>
      </c>
      <c r="F17" s="53" t="s">
        <v>126</v>
      </c>
      <c r="G17" s="16">
        <f t="shared" si="0"/>
        <v>15</v>
      </c>
      <c r="H17" s="17">
        <f t="shared" si="1"/>
        <v>16</v>
      </c>
      <c r="I17" s="13"/>
      <c r="J17" s="14">
        <v>35.9</v>
      </c>
      <c r="K17" s="15"/>
      <c r="L17" s="53" t="s">
        <v>126</v>
      </c>
      <c r="M17" s="53" t="s">
        <v>126</v>
      </c>
      <c r="N17" s="53" t="s">
        <v>126</v>
      </c>
      <c r="P17" s="84" t="s">
        <v>116</v>
      </c>
      <c r="Q17">
        <v>1</v>
      </c>
    </row>
    <row r="18" spans="1:17" ht="21.75" customHeight="1">
      <c r="A18" s="53" t="s">
        <v>126</v>
      </c>
      <c r="B18" s="42"/>
      <c r="C18" s="45"/>
      <c r="D18" s="46">
        <v>4.5</v>
      </c>
      <c r="E18" s="53" t="s">
        <v>126</v>
      </c>
      <c r="F18" s="53" t="s">
        <v>126</v>
      </c>
      <c r="G18" s="16">
        <f t="shared" si="0"/>
        <v>17</v>
      </c>
      <c r="H18" s="17">
        <f t="shared" si="1"/>
        <v>18</v>
      </c>
      <c r="I18" s="13"/>
      <c r="J18" s="19"/>
      <c r="K18" s="20">
        <v>0.5</v>
      </c>
      <c r="L18" s="53">
        <v>100</v>
      </c>
      <c r="M18" s="53">
        <v>3</v>
      </c>
      <c r="N18" s="12" t="s">
        <v>78</v>
      </c>
      <c r="P18" s="84" t="s">
        <v>117</v>
      </c>
      <c r="Q18">
        <v>1.25</v>
      </c>
    </row>
    <row r="19" spans="1:17" ht="21.75" customHeight="1">
      <c r="A19" s="12" t="s">
        <v>71</v>
      </c>
      <c r="B19" s="47">
        <v>21.3</v>
      </c>
      <c r="C19" s="45"/>
      <c r="D19" s="44"/>
      <c r="E19" s="53">
        <v>150</v>
      </c>
      <c r="F19" s="53">
        <v>3</v>
      </c>
      <c r="G19" s="16">
        <f t="shared" si="0"/>
        <v>19</v>
      </c>
      <c r="H19" s="17">
        <f t="shared" si="1"/>
        <v>20</v>
      </c>
      <c r="I19" s="21"/>
      <c r="J19" s="19"/>
      <c r="K19" s="15"/>
      <c r="L19" s="53" t="s">
        <v>126</v>
      </c>
      <c r="M19" s="53" t="s">
        <v>126</v>
      </c>
      <c r="N19" s="53" t="s">
        <v>126</v>
      </c>
      <c r="P19" s="84" t="s">
        <v>118</v>
      </c>
      <c r="Q19">
        <v>1</v>
      </c>
    </row>
    <row r="20" spans="1:14" ht="21.75" customHeight="1">
      <c r="A20" s="53" t="s">
        <v>126</v>
      </c>
      <c r="B20" s="42"/>
      <c r="C20" s="43">
        <v>21.3</v>
      </c>
      <c r="D20" s="44"/>
      <c r="E20" s="53" t="s">
        <v>126</v>
      </c>
      <c r="F20" s="53" t="s">
        <v>126</v>
      </c>
      <c r="G20" s="16">
        <f t="shared" si="0"/>
        <v>21</v>
      </c>
      <c r="H20" s="17">
        <f t="shared" si="1"/>
        <v>22</v>
      </c>
      <c r="I20" s="13"/>
      <c r="J20" s="14"/>
      <c r="K20" s="15"/>
      <c r="L20" s="53" t="s">
        <v>126</v>
      </c>
      <c r="M20" s="53" t="s">
        <v>126</v>
      </c>
      <c r="N20" s="53" t="s">
        <v>126</v>
      </c>
    </row>
    <row r="21" spans="1:14" ht="21.75" customHeight="1">
      <c r="A21" s="53" t="s">
        <v>126</v>
      </c>
      <c r="B21" s="42"/>
      <c r="C21" s="45"/>
      <c r="D21" s="46">
        <v>21.3</v>
      </c>
      <c r="E21" s="53" t="s">
        <v>126</v>
      </c>
      <c r="F21" s="53" t="s">
        <v>126</v>
      </c>
      <c r="G21" s="16">
        <f t="shared" si="0"/>
        <v>23</v>
      </c>
      <c r="H21" s="17">
        <f t="shared" si="1"/>
        <v>24</v>
      </c>
      <c r="I21" s="13"/>
      <c r="J21" s="19"/>
      <c r="K21" s="20"/>
      <c r="L21" s="53">
        <v>20</v>
      </c>
      <c r="M21" s="53">
        <v>1</v>
      </c>
      <c r="N21" s="12" t="s">
        <v>28</v>
      </c>
    </row>
    <row r="22" spans="1:14" ht="21.75" customHeight="1">
      <c r="A22" s="12" t="s">
        <v>28</v>
      </c>
      <c r="B22" s="47"/>
      <c r="C22" s="45"/>
      <c r="D22" s="44"/>
      <c r="E22" s="53">
        <v>20</v>
      </c>
      <c r="F22" s="53">
        <v>1</v>
      </c>
      <c r="G22" s="16">
        <f t="shared" si="0"/>
        <v>25</v>
      </c>
      <c r="H22" s="17">
        <f t="shared" si="1"/>
        <v>26</v>
      </c>
      <c r="I22" s="21"/>
      <c r="J22" s="19"/>
      <c r="K22" s="15"/>
      <c r="L22" s="53">
        <v>20</v>
      </c>
      <c r="M22" s="53">
        <v>1</v>
      </c>
      <c r="N22" s="12" t="s">
        <v>28</v>
      </c>
    </row>
    <row r="23" spans="1:14" ht="21.75" customHeight="1" thickBot="1">
      <c r="A23" s="12" t="s">
        <v>29</v>
      </c>
      <c r="B23" s="42"/>
      <c r="C23" s="43"/>
      <c r="D23" s="44"/>
      <c r="E23" s="53" t="s">
        <v>126</v>
      </c>
      <c r="F23" s="53" t="s">
        <v>126</v>
      </c>
      <c r="G23" s="16">
        <f t="shared" si="0"/>
        <v>27</v>
      </c>
      <c r="H23" s="17">
        <f t="shared" si="1"/>
        <v>28</v>
      </c>
      <c r="I23" s="13"/>
      <c r="J23" s="14"/>
      <c r="K23" s="15"/>
      <c r="L23" s="53" t="s">
        <v>126</v>
      </c>
      <c r="M23" s="53" t="s">
        <v>126</v>
      </c>
      <c r="N23" s="12" t="s">
        <v>29</v>
      </c>
    </row>
    <row r="24" spans="1:14" ht="21.75" customHeight="1" thickBot="1">
      <c r="A24" s="12"/>
      <c r="B24" s="42"/>
      <c r="C24" s="45"/>
      <c r="D24" s="46"/>
      <c r="E24" s="54"/>
      <c r="F24" s="86"/>
      <c r="G24" s="16">
        <f t="shared" si="0"/>
        <v>29</v>
      </c>
      <c r="H24" s="17">
        <f t="shared" si="1"/>
        <v>30</v>
      </c>
      <c r="I24" s="13"/>
      <c r="J24" s="19"/>
      <c r="K24" s="20"/>
      <c r="L24" s="53"/>
      <c r="M24" s="53"/>
      <c r="N24" s="12"/>
    </row>
    <row r="25" spans="1:11" ht="19.5" customHeight="1" thickBot="1">
      <c r="A25" s="29"/>
      <c r="B25" s="51">
        <f>B10+B13+B16+B19+B22</f>
        <v>69.1</v>
      </c>
      <c r="C25" s="51">
        <f>C11+C14+C17+C20+C23</f>
        <v>63.599999999999994</v>
      </c>
      <c r="D25" s="52">
        <f>D12+D15+D18+D21+D24</f>
        <v>67.3</v>
      </c>
      <c r="I25" s="31">
        <f>I10+I13+I16+I19+I22</f>
        <v>42.900000000000006</v>
      </c>
      <c r="J25" s="31">
        <f>J11+J14+J17+J20+J23</f>
        <v>41.3</v>
      </c>
      <c r="K25" s="30">
        <f>K24+K21+K18+K15+K12</f>
        <v>40.5</v>
      </c>
    </row>
    <row r="27" spans="2:11" ht="17.25" customHeight="1">
      <c r="B27" s="29" t="s">
        <v>7</v>
      </c>
      <c r="C27" s="109">
        <f>B25+I25</f>
        <v>112</v>
      </c>
      <c r="D27" s="109"/>
      <c r="E27" s="3" t="s">
        <v>22</v>
      </c>
      <c r="J27"/>
      <c r="K27"/>
    </row>
    <row r="28" spans="2:12" ht="17.25" customHeight="1">
      <c r="B28" s="29" t="s">
        <v>8</v>
      </c>
      <c r="C28" s="107">
        <f>C25+J25</f>
        <v>104.89999999999999</v>
      </c>
      <c r="D28" s="107"/>
      <c r="E28" s="3" t="s">
        <v>22</v>
      </c>
      <c r="I28" s="29" t="s">
        <v>10</v>
      </c>
      <c r="J28" s="109">
        <f>(K18+J14+I13+K12+J11+I10)*Q14+(B19+C20+D21)*Q19+(B10+C11+D12+B13+C14+D15+B16+C17+D18+I16+J17+K15)</f>
        <v>328.375</v>
      </c>
      <c r="K28" s="109"/>
      <c r="L28" s="3" t="s">
        <v>13</v>
      </c>
    </row>
    <row r="29" spans="2:12" ht="17.25" customHeight="1">
      <c r="B29" s="29" t="s">
        <v>9</v>
      </c>
      <c r="C29" s="107">
        <f>D25+K25</f>
        <v>107.8</v>
      </c>
      <c r="D29" s="107"/>
      <c r="E29" s="3" t="s">
        <v>22</v>
      </c>
      <c r="J29" s="109">
        <f>(J28*1000)/Q12/3</f>
        <v>395.1564380264742</v>
      </c>
      <c r="K29" s="109"/>
      <c r="L29" s="3" t="s">
        <v>0</v>
      </c>
    </row>
  </sheetData>
  <mergeCells count="18">
    <mergeCell ref="J5:N5"/>
    <mergeCell ref="C27:D27"/>
    <mergeCell ref="C28:D28"/>
    <mergeCell ref="J28:K28"/>
    <mergeCell ref="N8:N9"/>
    <mergeCell ref="M8:M9"/>
    <mergeCell ref="B5:C5"/>
    <mergeCell ref="G5:H5"/>
    <mergeCell ref="C29:D29"/>
    <mergeCell ref="J29:K29"/>
    <mergeCell ref="I8:K8"/>
    <mergeCell ref="L8:L9"/>
    <mergeCell ref="G9:H9"/>
    <mergeCell ref="A8:A9"/>
    <mergeCell ref="B8:D8"/>
    <mergeCell ref="E8:E9"/>
    <mergeCell ref="G8:H8"/>
    <mergeCell ref="F8:F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Q26"/>
  <sheetViews>
    <sheetView workbookViewId="0" topLeftCell="A1">
      <selection activeCell="G9" sqref="G9:H9"/>
    </sheetView>
  </sheetViews>
  <sheetFormatPr defaultColWidth="9.140625" defaultRowHeight="17.25" customHeight="1"/>
  <cols>
    <col min="1" max="1" width="23.8515625" style="3" customWidth="1"/>
    <col min="2" max="2" width="5.8515625" style="2" customWidth="1"/>
    <col min="3" max="3" width="6.140625" style="2" customWidth="1"/>
    <col min="4" max="4" width="6.28125" style="2" customWidth="1"/>
    <col min="5" max="5" width="4.8515625" style="3" customWidth="1"/>
    <col min="6" max="6" width="5.140625" style="3" customWidth="1"/>
    <col min="7" max="8" width="4.421875" style="3" customWidth="1"/>
    <col min="9" max="9" width="6.00390625" style="2" customWidth="1"/>
    <col min="10" max="10" width="6.421875" style="2" customWidth="1"/>
    <col min="11" max="11" width="6.00390625" style="2" customWidth="1"/>
    <col min="12" max="12" width="4.8515625" style="3" customWidth="1"/>
    <col min="13" max="13" width="5.140625" style="3" customWidth="1"/>
    <col min="14" max="14" width="20.140625" style="3" customWidth="1"/>
    <col min="15" max="16384" width="8.8515625" style="3" customWidth="1"/>
  </cols>
  <sheetData>
    <row r="5" spans="1:14" ht="17.25" customHeight="1">
      <c r="A5" s="1" t="s">
        <v>6</v>
      </c>
      <c r="B5" s="118" t="s">
        <v>119</v>
      </c>
      <c r="C5" s="118"/>
      <c r="G5" s="118">
        <v>50</v>
      </c>
      <c r="H5" s="118"/>
      <c r="I5" s="35" t="s">
        <v>12</v>
      </c>
      <c r="J5" s="116" t="s">
        <v>128</v>
      </c>
      <c r="K5" s="116"/>
      <c r="L5" s="117"/>
      <c r="M5" s="117"/>
      <c r="N5" s="117"/>
    </row>
    <row r="6" spans="9:14" ht="9" customHeight="1">
      <c r="I6" s="36" t="s">
        <v>11</v>
      </c>
      <c r="J6" s="38"/>
      <c r="K6" s="4"/>
      <c r="L6" s="4"/>
      <c r="M6" s="4"/>
      <c r="N6" s="4"/>
    </row>
    <row r="7" spans="9:14" ht="9" customHeight="1" thickBot="1">
      <c r="I7" s="37"/>
      <c r="J7" s="4"/>
      <c r="K7" s="4"/>
      <c r="L7" s="4"/>
      <c r="M7" s="4"/>
      <c r="N7" s="4"/>
    </row>
    <row r="8" spans="1:14" ht="17.25" customHeight="1" thickBot="1">
      <c r="A8" s="110" t="s">
        <v>5</v>
      </c>
      <c r="B8" s="119" t="s">
        <v>21</v>
      </c>
      <c r="C8" s="120"/>
      <c r="D8" s="121"/>
      <c r="E8" s="122" t="s">
        <v>3</v>
      </c>
      <c r="F8" s="114" t="s">
        <v>123</v>
      </c>
      <c r="G8" s="124" t="s">
        <v>140</v>
      </c>
      <c r="H8" s="124"/>
      <c r="I8" s="119" t="s">
        <v>21</v>
      </c>
      <c r="J8" s="120"/>
      <c r="K8" s="121"/>
      <c r="L8" s="122" t="s">
        <v>3</v>
      </c>
      <c r="M8" s="114" t="s">
        <v>123</v>
      </c>
      <c r="N8" s="110" t="s">
        <v>5</v>
      </c>
    </row>
    <row r="9" spans="1:14" ht="27" customHeight="1" thickBot="1">
      <c r="A9" s="111"/>
      <c r="B9" s="32" t="s">
        <v>0</v>
      </c>
      <c r="C9" s="34" t="s">
        <v>1</v>
      </c>
      <c r="D9" s="33" t="s">
        <v>2</v>
      </c>
      <c r="E9" s="123"/>
      <c r="F9" s="115"/>
      <c r="G9" s="112" t="s">
        <v>4</v>
      </c>
      <c r="H9" s="113"/>
      <c r="I9" s="32" t="s">
        <v>0</v>
      </c>
      <c r="J9" s="34" t="s">
        <v>1</v>
      </c>
      <c r="K9" s="33" t="s">
        <v>2</v>
      </c>
      <c r="L9" s="123"/>
      <c r="M9" s="115"/>
      <c r="N9" s="111"/>
    </row>
    <row r="10" spans="1:14" ht="21.75" customHeight="1">
      <c r="A10" s="5" t="s">
        <v>79</v>
      </c>
      <c r="B10" s="55">
        <v>0.4</v>
      </c>
      <c r="C10" s="40"/>
      <c r="D10" s="41"/>
      <c r="E10" s="54">
        <v>20</v>
      </c>
      <c r="F10" s="54">
        <v>1</v>
      </c>
      <c r="G10" s="9">
        <v>1</v>
      </c>
      <c r="H10" s="10">
        <v>2</v>
      </c>
      <c r="I10" s="57">
        <v>1</v>
      </c>
      <c r="J10" s="71"/>
      <c r="K10" s="72"/>
      <c r="L10" s="11">
        <v>20</v>
      </c>
      <c r="M10" s="11">
        <v>2</v>
      </c>
      <c r="N10" s="5" t="s">
        <v>34</v>
      </c>
    </row>
    <row r="11" spans="1:14" ht="21.75" customHeight="1">
      <c r="A11" s="12" t="s">
        <v>80</v>
      </c>
      <c r="B11" s="42"/>
      <c r="C11" s="43">
        <v>1.8</v>
      </c>
      <c r="D11" s="44"/>
      <c r="E11" s="53">
        <v>20</v>
      </c>
      <c r="F11" s="53">
        <v>1</v>
      </c>
      <c r="G11" s="16">
        <f>G10+2</f>
        <v>3</v>
      </c>
      <c r="H11" s="17">
        <f aca="true" t="shared" si="0" ref="H11:H21">H10+2</f>
        <v>4</v>
      </c>
      <c r="I11" s="73"/>
      <c r="J11" s="74">
        <v>1</v>
      </c>
      <c r="K11" s="75"/>
      <c r="L11" s="53" t="s">
        <v>126</v>
      </c>
      <c r="M11" s="53" t="s">
        <v>126</v>
      </c>
      <c r="N11" s="53" t="s">
        <v>126</v>
      </c>
    </row>
    <row r="12" spans="1:17" ht="21.75" customHeight="1">
      <c r="A12" s="12" t="s">
        <v>81</v>
      </c>
      <c r="B12" s="42"/>
      <c r="C12" s="45"/>
      <c r="D12" s="46">
        <v>1.8</v>
      </c>
      <c r="E12" s="53">
        <v>20</v>
      </c>
      <c r="F12" s="53">
        <v>1</v>
      </c>
      <c r="G12" s="16">
        <f aca="true" t="shared" si="1" ref="G12:G21">G11+2</f>
        <v>5</v>
      </c>
      <c r="H12" s="17">
        <f t="shared" si="0"/>
        <v>6</v>
      </c>
      <c r="I12" s="73"/>
      <c r="J12" s="76"/>
      <c r="K12" s="56">
        <v>1</v>
      </c>
      <c r="L12" s="18">
        <v>20</v>
      </c>
      <c r="M12" s="18">
        <v>2</v>
      </c>
      <c r="N12" s="12" t="s">
        <v>34</v>
      </c>
      <c r="P12" s="83" t="s">
        <v>111</v>
      </c>
      <c r="Q12">
        <v>120</v>
      </c>
    </row>
    <row r="13" spans="1:17" ht="21.75" customHeight="1">
      <c r="A13" s="12" t="s">
        <v>82</v>
      </c>
      <c r="B13" s="47">
        <v>0.4</v>
      </c>
      <c r="C13" s="45"/>
      <c r="D13" s="44"/>
      <c r="E13" s="53">
        <v>20</v>
      </c>
      <c r="F13" s="53">
        <v>1</v>
      </c>
      <c r="G13" s="16">
        <f t="shared" si="1"/>
        <v>7</v>
      </c>
      <c r="H13" s="17">
        <f t="shared" si="0"/>
        <v>8</v>
      </c>
      <c r="I13" s="77">
        <v>1</v>
      </c>
      <c r="J13" s="76"/>
      <c r="K13" s="75"/>
      <c r="L13" s="53" t="s">
        <v>126</v>
      </c>
      <c r="M13" s="53" t="s">
        <v>126</v>
      </c>
      <c r="N13" s="53" t="s">
        <v>126</v>
      </c>
      <c r="P13" t="s">
        <v>112</v>
      </c>
      <c r="Q13"/>
    </row>
    <row r="14" spans="1:17" ht="21.75" customHeight="1">
      <c r="A14" s="12" t="s">
        <v>83</v>
      </c>
      <c r="B14" s="42"/>
      <c r="C14" s="43">
        <v>0.2</v>
      </c>
      <c r="D14" s="44"/>
      <c r="E14" s="53">
        <v>20</v>
      </c>
      <c r="F14" s="53">
        <v>1</v>
      </c>
      <c r="G14" s="16">
        <f t="shared" si="1"/>
        <v>9</v>
      </c>
      <c r="H14" s="17">
        <f t="shared" si="0"/>
        <v>10</v>
      </c>
      <c r="I14" s="13"/>
      <c r="J14" s="14">
        <v>1.5</v>
      </c>
      <c r="K14" s="15"/>
      <c r="L14" s="18">
        <v>20</v>
      </c>
      <c r="M14" s="18">
        <v>2</v>
      </c>
      <c r="N14" s="12" t="s">
        <v>38</v>
      </c>
      <c r="P14" s="84" t="s">
        <v>113</v>
      </c>
      <c r="Q14">
        <v>1.25</v>
      </c>
    </row>
    <row r="15" spans="1:17" ht="21.75" customHeight="1">
      <c r="A15" s="12" t="s">
        <v>84</v>
      </c>
      <c r="B15" s="42"/>
      <c r="C15" s="45"/>
      <c r="D15" s="46">
        <v>0.9</v>
      </c>
      <c r="E15" s="53">
        <v>20</v>
      </c>
      <c r="F15" s="53">
        <v>1</v>
      </c>
      <c r="G15" s="16">
        <f t="shared" si="1"/>
        <v>11</v>
      </c>
      <c r="H15" s="17">
        <f t="shared" si="0"/>
        <v>12</v>
      </c>
      <c r="I15" s="13"/>
      <c r="J15" s="19"/>
      <c r="K15" s="20">
        <v>1.5</v>
      </c>
      <c r="L15" s="53" t="s">
        <v>126</v>
      </c>
      <c r="M15" s="53" t="s">
        <v>126</v>
      </c>
      <c r="N15" s="53" t="s">
        <v>126</v>
      </c>
      <c r="P15" s="84" t="s">
        <v>114</v>
      </c>
      <c r="Q15">
        <v>1</v>
      </c>
    </row>
    <row r="16" spans="1:17" ht="21.75" customHeight="1" thickBot="1">
      <c r="A16" s="12" t="s">
        <v>85</v>
      </c>
      <c r="B16" s="47">
        <v>0.6</v>
      </c>
      <c r="C16" s="45"/>
      <c r="D16" s="44"/>
      <c r="E16" s="53">
        <v>20</v>
      </c>
      <c r="F16" s="53">
        <v>2</v>
      </c>
      <c r="G16" s="16">
        <f t="shared" si="1"/>
        <v>13</v>
      </c>
      <c r="H16" s="17">
        <f t="shared" si="0"/>
        <v>14</v>
      </c>
      <c r="I16" s="21">
        <v>0.4</v>
      </c>
      <c r="J16" s="19"/>
      <c r="K16" s="15"/>
      <c r="L16" s="18">
        <v>20</v>
      </c>
      <c r="M16" s="18">
        <v>1</v>
      </c>
      <c r="N16" s="12" t="s">
        <v>86</v>
      </c>
      <c r="P16" s="84" t="s">
        <v>115</v>
      </c>
      <c r="Q16">
        <v>0.5</v>
      </c>
    </row>
    <row r="17" spans="1:17" ht="21.75" customHeight="1" thickBot="1">
      <c r="A17" s="53" t="s">
        <v>126</v>
      </c>
      <c r="B17" s="42"/>
      <c r="C17" s="43">
        <v>0.6</v>
      </c>
      <c r="D17" s="44"/>
      <c r="E17" s="53" t="s">
        <v>126</v>
      </c>
      <c r="F17" s="53" t="s">
        <v>126</v>
      </c>
      <c r="G17" s="16">
        <f t="shared" si="1"/>
        <v>15</v>
      </c>
      <c r="H17" s="17">
        <f t="shared" si="0"/>
        <v>16</v>
      </c>
      <c r="I17" s="13"/>
      <c r="J17" s="14">
        <v>0.4</v>
      </c>
      <c r="K17" s="15"/>
      <c r="L17" s="54">
        <v>20</v>
      </c>
      <c r="M17" s="86">
        <v>1</v>
      </c>
      <c r="N17" s="12" t="s">
        <v>87</v>
      </c>
      <c r="P17" s="84" t="s">
        <v>116</v>
      </c>
      <c r="Q17">
        <v>1</v>
      </c>
    </row>
    <row r="18" spans="1:17" ht="21.75" customHeight="1">
      <c r="A18" s="12" t="s">
        <v>49</v>
      </c>
      <c r="B18" s="42"/>
      <c r="C18" s="45"/>
      <c r="D18" s="46">
        <v>1.2</v>
      </c>
      <c r="E18" s="54">
        <v>20</v>
      </c>
      <c r="F18" s="86">
        <v>1</v>
      </c>
      <c r="G18" s="16">
        <f t="shared" si="1"/>
        <v>17</v>
      </c>
      <c r="H18" s="17">
        <f t="shared" si="0"/>
        <v>18</v>
      </c>
      <c r="I18" s="13"/>
      <c r="J18" s="19"/>
      <c r="K18" s="20">
        <v>0.4</v>
      </c>
      <c r="L18" s="53">
        <v>20</v>
      </c>
      <c r="M18" s="53">
        <v>1</v>
      </c>
      <c r="N18" s="12" t="s">
        <v>87</v>
      </c>
      <c r="P18" s="84" t="s">
        <v>117</v>
      </c>
      <c r="Q18">
        <v>1.25</v>
      </c>
    </row>
    <row r="19" spans="1:17" ht="21.75" customHeight="1">
      <c r="A19" s="12" t="s">
        <v>38</v>
      </c>
      <c r="B19" s="47">
        <v>1.5</v>
      </c>
      <c r="C19" s="45"/>
      <c r="D19" s="44"/>
      <c r="E19" s="53">
        <v>20</v>
      </c>
      <c r="F19" s="53">
        <v>2</v>
      </c>
      <c r="G19" s="16">
        <f t="shared" si="1"/>
        <v>19</v>
      </c>
      <c r="H19" s="17">
        <f t="shared" si="0"/>
        <v>20</v>
      </c>
      <c r="I19" s="21"/>
      <c r="J19" s="19"/>
      <c r="K19" s="15"/>
      <c r="L19" s="53">
        <v>20</v>
      </c>
      <c r="M19" s="53">
        <v>1</v>
      </c>
      <c r="N19" s="12" t="s">
        <v>28</v>
      </c>
      <c r="P19" s="84" t="s">
        <v>118</v>
      </c>
      <c r="Q19">
        <v>1</v>
      </c>
    </row>
    <row r="20" spans="1:14" ht="21.75" customHeight="1">
      <c r="A20" s="53" t="s">
        <v>126</v>
      </c>
      <c r="B20" s="42"/>
      <c r="C20" s="43">
        <v>1.5</v>
      </c>
      <c r="D20" s="44"/>
      <c r="E20" s="53" t="s">
        <v>126</v>
      </c>
      <c r="F20" s="53" t="s">
        <v>126</v>
      </c>
      <c r="G20" s="16">
        <f t="shared" si="1"/>
        <v>21</v>
      </c>
      <c r="H20" s="17">
        <f t="shared" si="0"/>
        <v>22</v>
      </c>
      <c r="I20" s="13"/>
      <c r="J20" s="14"/>
      <c r="K20" s="15"/>
      <c r="L20" s="53">
        <v>20</v>
      </c>
      <c r="M20" s="53">
        <v>1</v>
      </c>
      <c r="N20" s="12" t="s">
        <v>28</v>
      </c>
    </row>
    <row r="21" spans="1:17" ht="21.75" customHeight="1" thickBot="1">
      <c r="A21" s="12" t="s">
        <v>28</v>
      </c>
      <c r="B21" s="42"/>
      <c r="C21" s="45"/>
      <c r="D21" s="46"/>
      <c r="E21" s="53">
        <v>20</v>
      </c>
      <c r="F21" s="53">
        <v>1</v>
      </c>
      <c r="G21" s="16">
        <f t="shared" si="1"/>
        <v>23</v>
      </c>
      <c r="H21" s="17">
        <f t="shared" si="0"/>
        <v>24</v>
      </c>
      <c r="I21" s="13"/>
      <c r="J21" s="19"/>
      <c r="K21" s="20"/>
      <c r="L21" s="53">
        <v>20</v>
      </c>
      <c r="M21" s="53">
        <v>1</v>
      </c>
      <c r="N21" s="12" t="s">
        <v>28</v>
      </c>
      <c r="P21" s="3" t="s">
        <v>121</v>
      </c>
      <c r="Q21" s="3" t="s">
        <v>122</v>
      </c>
    </row>
    <row r="22" spans="1:17" ht="21.75" customHeight="1" thickBot="1">
      <c r="A22" s="29"/>
      <c r="B22" s="51">
        <f>B19+B16+B13+B10</f>
        <v>2.9</v>
      </c>
      <c r="C22" s="51">
        <f>C20+C17+C14+C11</f>
        <v>4.1000000000000005</v>
      </c>
      <c r="D22" s="52">
        <f>D21+D18+D15+D12</f>
        <v>3.9000000000000004</v>
      </c>
      <c r="I22" s="31">
        <f>I19+I16+I13+I10</f>
        <v>2.4</v>
      </c>
      <c r="J22" s="31">
        <f>J20+J17+J14+J11</f>
        <v>2.9</v>
      </c>
      <c r="K22" s="30">
        <f>K21+K18+K15+K12</f>
        <v>2.9</v>
      </c>
      <c r="P22" s="3">
        <f>B10+B13+C14+I16</f>
        <v>1.4</v>
      </c>
      <c r="Q22" s="3">
        <f>P22*Q15</f>
        <v>1.4</v>
      </c>
    </row>
    <row r="23" ht="21.75" customHeight="1"/>
    <row r="24" spans="2:11" ht="21.75" customHeight="1">
      <c r="B24" s="29" t="s">
        <v>7</v>
      </c>
      <c r="C24" s="108">
        <f>B22+I22</f>
        <v>5.3</v>
      </c>
      <c r="D24" s="108"/>
      <c r="E24" s="3" t="s">
        <v>22</v>
      </c>
      <c r="J24"/>
      <c r="K24"/>
    </row>
    <row r="25" spans="2:12" ht="21.75" customHeight="1">
      <c r="B25" s="29" t="s">
        <v>8</v>
      </c>
      <c r="C25" s="125">
        <f>C22+J22</f>
        <v>7</v>
      </c>
      <c r="D25" s="125"/>
      <c r="E25" s="3" t="s">
        <v>22</v>
      </c>
      <c r="I25" s="29" t="s">
        <v>10</v>
      </c>
      <c r="J25" s="109">
        <f>(I10+J11+K12+I13+C11+D12+D15+B16+C17+B19+C20)*Q17+(J14+K15)*Q18+(B10+B13+C14+I16)*Q15+(K18+J17+D18)</f>
        <v>19.849999999999998</v>
      </c>
      <c r="K25" s="109"/>
      <c r="L25" s="3" t="s">
        <v>13</v>
      </c>
    </row>
    <row r="26" spans="2:12" ht="21.75" customHeight="1">
      <c r="B26" s="29" t="s">
        <v>9</v>
      </c>
      <c r="C26" s="107">
        <f>D22+K22</f>
        <v>6.800000000000001</v>
      </c>
      <c r="D26" s="107"/>
      <c r="E26" s="3" t="s">
        <v>22</v>
      </c>
      <c r="J26" s="109">
        <f>(J25*1000)/Q12/3</f>
        <v>55.13888888888888</v>
      </c>
      <c r="K26" s="109"/>
      <c r="L26" s="3" t="s">
        <v>0</v>
      </c>
    </row>
    <row r="27" ht="21.75" customHeight="1"/>
    <row r="28" ht="21.75" customHeight="1"/>
    <row r="29" ht="21.75" customHeight="1"/>
    <row r="30" ht="21.75" customHeight="1"/>
    <row r="31" ht="19.5" customHeight="1"/>
  </sheetData>
  <mergeCells count="18">
    <mergeCell ref="J5:N5"/>
    <mergeCell ref="B5:C5"/>
    <mergeCell ref="G5:H5"/>
    <mergeCell ref="A8:A9"/>
    <mergeCell ref="B8:D8"/>
    <mergeCell ref="E8:E9"/>
    <mergeCell ref="G8:H8"/>
    <mergeCell ref="F8:F9"/>
    <mergeCell ref="I8:K8"/>
    <mergeCell ref="L8:L9"/>
    <mergeCell ref="N8:N9"/>
    <mergeCell ref="G9:H9"/>
    <mergeCell ref="M8:M9"/>
    <mergeCell ref="C24:D24"/>
    <mergeCell ref="C25:D25"/>
    <mergeCell ref="J25:K25"/>
    <mergeCell ref="C26:D26"/>
    <mergeCell ref="J26:K2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Q35"/>
  <sheetViews>
    <sheetView workbookViewId="0" topLeftCell="A1">
      <selection activeCell="F5" sqref="F5"/>
    </sheetView>
  </sheetViews>
  <sheetFormatPr defaultColWidth="9.140625" defaultRowHeight="17.25" customHeight="1"/>
  <cols>
    <col min="1" max="1" width="23.8515625" style="3" customWidth="1"/>
    <col min="2" max="2" width="5.8515625" style="2" customWidth="1"/>
    <col min="3" max="3" width="6.140625" style="2" customWidth="1"/>
    <col min="4" max="4" width="6.28125" style="2" customWidth="1"/>
    <col min="5" max="5" width="4.8515625" style="3" customWidth="1"/>
    <col min="6" max="6" width="5.00390625" style="3" customWidth="1"/>
    <col min="7" max="7" width="4.421875" style="3" customWidth="1"/>
    <col min="8" max="8" width="4.57421875" style="3" customWidth="1"/>
    <col min="9" max="9" width="6.00390625" style="2" customWidth="1"/>
    <col min="10" max="10" width="6.421875" style="2" customWidth="1"/>
    <col min="11" max="11" width="6.00390625" style="2" customWidth="1"/>
    <col min="12" max="12" width="4.8515625" style="3" customWidth="1"/>
    <col min="13" max="13" width="5.28125" style="3" customWidth="1"/>
    <col min="14" max="14" width="18.140625" style="3" customWidth="1"/>
    <col min="15" max="16384" width="8.8515625" style="3" customWidth="1"/>
  </cols>
  <sheetData>
    <row r="5" spans="1:14" ht="17.25" customHeight="1">
      <c r="A5" s="1" t="s">
        <v>6</v>
      </c>
      <c r="B5" s="118" t="s">
        <v>120</v>
      </c>
      <c r="C5" s="118"/>
      <c r="G5" s="118">
        <v>175</v>
      </c>
      <c r="H5" s="118"/>
      <c r="I5" s="35" t="s">
        <v>12</v>
      </c>
      <c r="J5" s="116" t="s">
        <v>132</v>
      </c>
      <c r="K5" s="116"/>
      <c r="L5" s="117"/>
      <c r="M5" s="117"/>
      <c r="N5" s="117"/>
    </row>
    <row r="6" spans="9:14" ht="9" customHeight="1">
      <c r="I6" s="36" t="s">
        <v>11</v>
      </c>
      <c r="J6" s="38"/>
      <c r="K6" s="4"/>
      <c r="L6" s="4"/>
      <c r="M6" s="4"/>
      <c r="N6" s="4"/>
    </row>
    <row r="7" spans="9:14" ht="9" customHeight="1" thickBot="1">
      <c r="I7" s="37"/>
      <c r="J7" s="4"/>
      <c r="K7" s="4"/>
      <c r="L7" s="4"/>
      <c r="M7" s="4"/>
      <c r="N7" s="4"/>
    </row>
    <row r="8" spans="1:14" ht="17.25" customHeight="1" thickBot="1">
      <c r="A8" s="110" t="s">
        <v>5</v>
      </c>
      <c r="B8" s="119" t="s">
        <v>21</v>
      </c>
      <c r="C8" s="120"/>
      <c r="D8" s="121"/>
      <c r="E8" s="122" t="s">
        <v>3</v>
      </c>
      <c r="F8" s="114" t="s">
        <v>123</v>
      </c>
      <c r="G8" s="124" t="s">
        <v>141</v>
      </c>
      <c r="H8" s="124"/>
      <c r="I8" s="119" t="s">
        <v>21</v>
      </c>
      <c r="J8" s="120"/>
      <c r="K8" s="121"/>
      <c r="L8" s="122" t="s">
        <v>3</v>
      </c>
      <c r="M8" s="114" t="s">
        <v>123</v>
      </c>
      <c r="N8" s="110" t="s">
        <v>5</v>
      </c>
    </row>
    <row r="9" spans="1:14" ht="27" customHeight="1" thickBot="1">
      <c r="A9" s="111"/>
      <c r="B9" s="32" t="s">
        <v>0</v>
      </c>
      <c r="C9" s="34" t="s">
        <v>1</v>
      </c>
      <c r="D9" s="33" t="s">
        <v>2</v>
      </c>
      <c r="E9" s="123"/>
      <c r="F9" s="115"/>
      <c r="G9" s="112" t="s">
        <v>4</v>
      </c>
      <c r="H9" s="113"/>
      <c r="I9" s="32" t="s">
        <v>0</v>
      </c>
      <c r="J9" s="34" t="s">
        <v>1</v>
      </c>
      <c r="K9" s="33" t="s">
        <v>2</v>
      </c>
      <c r="L9" s="123"/>
      <c r="M9" s="115"/>
      <c r="N9" s="111"/>
    </row>
    <row r="10" spans="1:14" ht="21.75" customHeight="1">
      <c r="A10" s="5" t="s">
        <v>88</v>
      </c>
      <c r="B10" s="55">
        <v>7.7</v>
      </c>
      <c r="C10" s="40"/>
      <c r="D10" s="41"/>
      <c r="E10" s="54">
        <v>50</v>
      </c>
      <c r="F10" s="54">
        <v>3</v>
      </c>
      <c r="G10" s="9">
        <v>1</v>
      </c>
      <c r="H10" s="10">
        <v>2</v>
      </c>
      <c r="I10" s="47">
        <v>2.4</v>
      </c>
      <c r="J10" s="7"/>
      <c r="K10" s="8"/>
      <c r="L10" s="11">
        <v>20</v>
      </c>
      <c r="M10" s="11">
        <v>3</v>
      </c>
      <c r="N10" s="5" t="s">
        <v>95</v>
      </c>
    </row>
    <row r="11" spans="1:14" ht="21.75" customHeight="1">
      <c r="A11" s="53" t="s">
        <v>126</v>
      </c>
      <c r="B11" s="42"/>
      <c r="C11" s="43">
        <v>8.8</v>
      </c>
      <c r="D11" s="44"/>
      <c r="E11" s="53" t="s">
        <v>126</v>
      </c>
      <c r="F11" s="53" t="s">
        <v>126</v>
      </c>
      <c r="G11" s="16">
        <f aca="true" t="shared" si="0" ref="G11:G30">G10+2</f>
        <v>3</v>
      </c>
      <c r="H11" s="17">
        <f aca="true" t="shared" si="1" ref="H11:H30">H10+2</f>
        <v>4</v>
      </c>
      <c r="I11" s="13"/>
      <c r="J11" s="47">
        <v>2.4</v>
      </c>
      <c r="K11" s="15"/>
      <c r="L11" s="53" t="s">
        <v>126</v>
      </c>
      <c r="M11" s="53" t="s">
        <v>126</v>
      </c>
      <c r="N11" s="53" t="s">
        <v>126</v>
      </c>
    </row>
    <row r="12" spans="1:17" ht="21.75" customHeight="1">
      <c r="A12" s="53" t="s">
        <v>126</v>
      </c>
      <c r="B12" s="42"/>
      <c r="C12" s="45"/>
      <c r="D12" s="46">
        <v>7.1</v>
      </c>
      <c r="E12" s="53" t="s">
        <v>126</v>
      </c>
      <c r="F12" s="53" t="s">
        <v>126</v>
      </c>
      <c r="G12" s="16">
        <f t="shared" si="0"/>
        <v>5</v>
      </c>
      <c r="H12" s="17">
        <f t="shared" si="1"/>
        <v>6</v>
      </c>
      <c r="I12" s="13"/>
      <c r="J12" s="19"/>
      <c r="K12" s="47">
        <v>2.4</v>
      </c>
      <c r="L12" s="53" t="s">
        <v>126</v>
      </c>
      <c r="M12" s="53" t="s">
        <v>126</v>
      </c>
      <c r="N12" s="53" t="s">
        <v>126</v>
      </c>
      <c r="P12" s="83" t="s">
        <v>111</v>
      </c>
      <c r="Q12">
        <v>277</v>
      </c>
    </row>
    <row r="13" spans="1:17" ht="21.75" customHeight="1">
      <c r="A13" s="12" t="s">
        <v>89</v>
      </c>
      <c r="B13" s="47">
        <v>2.4</v>
      </c>
      <c r="C13" s="45"/>
      <c r="D13" s="44"/>
      <c r="E13" s="53">
        <v>20</v>
      </c>
      <c r="F13" s="53">
        <v>3</v>
      </c>
      <c r="G13" s="16">
        <f t="shared" si="0"/>
        <v>7</v>
      </c>
      <c r="H13" s="17">
        <f t="shared" si="1"/>
        <v>8</v>
      </c>
      <c r="I13" s="47">
        <v>2.4</v>
      </c>
      <c r="J13" s="19"/>
      <c r="K13" s="15"/>
      <c r="L13" s="18">
        <v>20</v>
      </c>
      <c r="M13" s="18">
        <v>3</v>
      </c>
      <c r="N13" s="12" t="s">
        <v>96</v>
      </c>
      <c r="P13" t="s">
        <v>112</v>
      </c>
      <c r="Q13"/>
    </row>
    <row r="14" spans="1:17" ht="21.75" customHeight="1">
      <c r="A14" s="53" t="s">
        <v>126</v>
      </c>
      <c r="B14" s="42"/>
      <c r="C14" s="47">
        <v>2.4</v>
      </c>
      <c r="D14" s="44"/>
      <c r="E14" s="53" t="s">
        <v>126</v>
      </c>
      <c r="F14" s="53" t="s">
        <v>126</v>
      </c>
      <c r="G14" s="16">
        <f t="shared" si="0"/>
        <v>9</v>
      </c>
      <c r="H14" s="17">
        <f t="shared" si="1"/>
        <v>10</v>
      </c>
      <c r="I14" s="13"/>
      <c r="J14" s="47">
        <v>2.4</v>
      </c>
      <c r="K14" s="15"/>
      <c r="L14" s="53" t="s">
        <v>126</v>
      </c>
      <c r="M14" s="53" t="s">
        <v>126</v>
      </c>
      <c r="N14" s="53" t="s">
        <v>126</v>
      </c>
      <c r="P14" s="84" t="s">
        <v>113</v>
      </c>
      <c r="Q14">
        <v>1.25</v>
      </c>
    </row>
    <row r="15" spans="1:17" ht="21.75" customHeight="1">
      <c r="A15" s="53" t="s">
        <v>126</v>
      </c>
      <c r="B15" s="42"/>
      <c r="C15" s="45"/>
      <c r="D15" s="47">
        <v>2.4</v>
      </c>
      <c r="E15" s="53" t="s">
        <v>126</v>
      </c>
      <c r="F15" s="53" t="s">
        <v>126</v>
      </c>
      <c r="G15" s="16">
        <f t="shared" si="0"/>
        <v>11</v>
      </c>
      <c r="H15" s="17">
        <f t="shared" si="1"/>
        <v>12</v>
      </c>
      <c r="I15" s="13"/>
      <c r="J15" s="19"/>
      <c r="K15" s="47">
        <v>2.4</v>
      </c>
      <c r="L15" s="53" t="s">
        <v>126</v>
      </c>
      <c r="M15" s="53" t="s">
        <v>126</v>
      </c>
      <c r="N15" s="53" t="s">
        <v>126</v>
      </c>
      <c r="P15" s="84" t="s">
        <v>114</v>
      </c>
      <c r="Q15">
        <v>1</v>
      </c>
    </row>
    <row r="16" spans="1:17" ht="21.75" customHeight="1">
      <c r="A16" s="12" t="s">
        <v>90</v>
      </c>
      <c r="B16" s="47">
        <v>2.4</v>
      </c>
      <c r="C16" s="45"/>
      <c r="D16" s="44"/>
      <c r="E16" s="53">
        <v>20</v>
      </c>
      <c r="F16" s="53">
        <v>3</v>
      </c>
      <c r="G16" s="16">
        <f t="shared" si="0"/>
        <v>13</v>
      </c>
      <c r="H16" s="17">
        <f t="shared" si="1"/>
        <v>14</v>
      </c>
      <c r="I16" s="47">
        <v>2.4</v>
      </c>
      <c r="J16" s="19"/>
      <c r="K16" s="15"/>
      <c r="L16" s="18">
        <v>20</v>
      </c>
      <c r="M16" s="18">
        <v>3</v>
      </c>
      <c r="N16" s="12" t="s">
        <v>97</v>
      </c>
      <c r="P16" s="84" t="s">
        <v>115</v>
      </c>
      <c r="Q16">
        <v>0.5</v>
      </c>
    </row>
    <row r="17" spans="1:17" ht="21.75" customHeight="1">
      <c r="A17" s="53" t="s">
        <v>126</v>
      </c>
      <c r="B17" s="42"/>
      <c r="C17" s="47">
        <v>2.4</v>
      </c>
      <c r="D17" s="44"/>
      <c r="E17" s="53" t="s">
        <v>126</v>
      </c>
      <c r="F17" s="53" t="s">
        <v>126</v>
      </c>
      <c r="G17" s="16">
        <f t="shared" si="0"/>
        <v>15</v>
      </c>
      <c r="H17" s="17">
        <f t="shared" si="1"/>
        <v>16</v>
      </c>
      <c r="I17" s="13"/>
      <c r="J17" s="47">
        <v>2.4</v>
      </c>
      <c r="K17" s="15"/>
      <c r="L17" s="53" t="s">
        <v>126</v>
      </c>
      <c r="M17" s="53" t="s">
        <v>126</v>
      </c>
      <c r="N17" s="53" t="s">
        <v>126</v>
      </c>
      <c r="P17" s="84" t="s">
        <v>116</v>
      </c>
      <c r="Q17">
        <v>1</v>
      </c>
    </row>
    <row r="18" spans="1:17" ht="21.75" customHeight="1">
      <c r="A18" s="53" t="s">
        <v>126</v>
      </c>
      <c r="B18" s="42"/>
      <c r="C18" s="45"/>
      <c r="D18" s="47">
        <v>2.4</v>
      </c>
      <c r="E18" s="53" t="s">
        <v>126</v>
      </c>
      <c r="F18" s="53" t="s">
        <v>126</v>
      </c>
      <c r="G18" s="16">
        <f t="shared" si="0"/>
        <v>17</v>
      </c>
      <c r="H18" s="17">
        <f t="shared" si="1"/>
        <v>18</v>
      </c>
      <c r="I18" s="13"/>
      <c r="J18" s="19"/>
      <c r="K18" s="47">
        <v>2.4</v>
      </c>
      <c r="L18" s="53" t="s">
        <v>126</v>
      </c>
      <c r="M18" s="53" t="s">
        <v>126</v>
      </c>
      <c r="N18" s="53" t="s">
        <v>126</v>
      </c>
      <c r="P18" s="84" t="s">
        <v>117</v>
      </c>
      <c r="Q18">
        <v>1.25</v>
      </c>
    </row>
    <row r="19" spans="1:17" ht="21.75" customHeight="1">
      <c r="A19" s="12" t="s">
        <v>91</v>
      </c>
      <c r="B19" s="47">
        <v>2.4</v>
      </c>
      <c r="C19" s="45"/>
      <c r="D19" s="44"/>
      <c r="E19" s="53">
        <v>20</v>
      </c>
      <c r="F19" s="53">
        <v>3</v>
      </c>
      <c r="G19" s="16">
        <f t="shared" si="0"/>
        <v>19</v>
      </c>
      <c r="H19" s="17">
        <f t="shared" si="1"/>
        <v>20</v>
      </c>
      <c r="I19" s="47">
        <v>2.4</v>
      </c>
      <c r="J19" s="19"/>
      <c r="K19" s="15"/>
      <c r="L19" s="53">
        <v>20</v>
      </c>
      <c r="M19" s="53">
        <v>3</v>
      </c>
      <c r="N19" s="12" t="s">
        <v>98</v>
      </c>
      <c r="P19" s="84" t="s">
        <v>118</v>
      </c>
      <c r="Q19">
        <v>1</v>
      </c>
    </row>
    <row r="20" spans="1:14" ht="21.75" customHeight="1">
      <c r="A20" s="53" t="s">
        <v>126</v>
      </c>
      <c r="B20" s="42"/>
      <c r="C20" s="47">
        <v>2.4</v>
      </c>
      <c r="D20" s="44"/>
      <c r="E20" s="53" t="s">
        <v>126</v>
      </c>
      <c r="F20" s="53" t="s">
        <v>126</v>
      </c>
      <c r="G20" s="16">
        <f t="shared" si="0"/>
        <v>21</v>
      </c>
      <c r="H20" s="17">
        <f t="shared" si="1"/>
        <v>22</v>
      </c>
      <c r="I20" s="13"/>
      <c r="J20" s="47">
        <v>2.4</v>
      </c>
      <c r="K20" s="15"/>
      <c r="L20" s="53" t="s">
        <v>126</v>
      </c>
      <c r="M20" s="53" t="s">
        <v>126</v>
      </c>
      <c r="N20" s="53" t="s">
        <v>126</v>
      </c>
    </row>
    <row r="21" spans="1:14" ht="21.75" customHeight="1">
      <c r="A21" s="53" t="s">
        <v>126</v>
      </c>
      <c r="B21" s="42"/>
      <c r="C21" s="45"/>
      <c r="D21" s="47">
        <v>2.4</v>
      </c>
      <c r="E21" s="53" t="s">
        <v>126</v>
      </c>
      <c r="F21" s="53" t="s">
        <v>126</v>
      </c>
      <c r="G21" s="16">
        <f t="shared" si="0"/>
        <v>23</v>
      </c>
      <c r="H21" s="17">
        <f t="shared" si="1"/>
        <v>24</v>
      </c>
      <c r="I21" s="13"/>
      <c r="J21" s="19"/>
      <c r="K21" s="47">
        <v>2.4</v>
      </c>
      <c r="L21" s="53" t="s">
        <v>126</v>
      </c>
      <c r="M21" s="53" t="s">
        <v>126</v>
      </c>
      <c r="N21" s="53" t="s">
        <v>126</v>
      </c>
    </row>
    <row r="22" spans="1:14" ht="21.75" customHeight="1">
      <c r="A22" s="12" t="s">
        <v>92</v>
      </c>
      <c r="B22" s="47">
        <v>2.4</v>
      </c>
      <c r="C22" s="45"/>
      <c r="D22" s="44"/>
      <c r="E22" s="53">
        <v>20</v>
      </c>
      <c r="F22" s="53">
        <v>3</v>
      </c>
      <c r="G22" s="16">
        <f t="shared" si="0"/>
        <v>25</v>
      </c>
      <c r="H22" s="17">
        <f t="shared" si="1"/>
        <v>26</v>
      </c>
      <c r="I22" s="47">
        <v>2.4</v>
      </c>
      <c r="J22" s="19"/>
      <c r="K22" s="15"/>
      <c r="L22" s="53">
        <v>20</v>
      </c>
      <c r="M22" s="53">
        <v>3</v>
      </c>
      <c r="N22" s="12" t="s">
        <v>99</v>
      </c>
    </row>
    <row r="23" spans="1:14" ht="21.75" customHeight="1">
      <c r="A23" s="53" t="s">
        <v>126</v>
      </c>
      <c r="B23" s="42"/>
      <c r="C23" s="47">
        <v>2.4</v>
      </c>
      <c r="D23" s="44"/>
      <c r="E23" s="53" t="s">
        <v>126</v>
      </c>
      <c r="F23" s="53" t="s">
        <v>126</v>
      </c>
      <c r="G23" s="16">
        <f t="shared" si="0"/>
        <v>27</v>
      </c>
      <c r="H23" s="17">
        <f t="shared" si="1"/>
        <v>28</v>
      </c>
      <c r="I23" s="13"/>
      <c r="J23" s="47">
        <v>2.4</v>
      </c>
      <c r="K23" s="15"/>
      <c r="L23" s="53" t="s">
        <v>126</v>
      </c>
      <c r="M23" s="53" t="s">
        <v>126</v>
      </c>
      <c r="N23" s="53" t="s">
        <v>126</v>
      </c>
    </row>
    <row r="24" spans="1:14" ht="21.75" customHeight="1">
      <c r="A24" s="53" t="s">
        <v>126</v>
      </c>
      <c r="B24" s="42"/>
      <c r="C24" s="45"/>
      <c r="D24" s="47">
        <v>2.4</v>
      </c>
      <c r="E24" s="53" t="s">
        <v>126</v>
      </c>
      <c r="F24" s="53" t="s">
        <v>126</v>
      </c>
      <c r="G24" s="16">
        <f t="shared" si="0"/>
        <v>29</v>
      </c>
      <c r="H24" s="17">
        <f t="shared" si="1"/>
        <v>30</v>
      </c>
      <c r="I24" s="13"/>
      <c r="J24" s="19"/>
      <c r="K24" s="47">
        <v>2.4</v>
      </c>
      <c r="L24" s="53" t="s">
        <v>126</v>
      </c>
      <c r="M24" s="53" t="s">
        <v>126</v>
      </c>
      <c r="N24" s="53" t="s">
        <v>126</v>
      </c>
    </row>
    <row r="25" spans="1:14" ht="21.75" customHeight="1">
      <c r="A25" s="12" t="s">
        <v>93</v>
      </c>
      <c r="B25" s="47">
        <v>2.4</v>
      </c>
      <c r="C25" s="45"/>
      <c r="D25" s="44"/>
      <c r="E25" s="53">
        <v>20</v>
      </c>
      <c r="F25" s="53">
        <v>3</v>
      </c>
      <c r="G25" s="16">
        <f t="shared" si="0"/>
        <v>31</v>
      </c>
      <c r="H25" s="17">
        <f t="shared" si="1"/>
        <v>32</v>
      </c>
      <c r="I25" s="47">
        <v>2.4</v>
      </c>
      <c r="J25" s="19"/>
      <c r="K25" s="15"/>
      <c r="L25" s="53">
        <v>20</v>
      </c>
      <c r="M25" s="53">
        <v>3</v>
      </c>
      <c r="N25" s="12" t="s">
        <v>100</v>
      </c>
    </row>
    <row r="26" spans="1:14" ht="21.75" customHeight="1">
      <c r="A26" s="53" t="s">
        <v>126</v>
      </c>
      <c r="B26" s="42"/>
      <c r="C26" s="47">
        <v>2.4</v>
      </c>
      <c r="D26" s="44"/>
      <c r="E26" s="53" t="s">
        <v>126</v>
      </c>
      <c r="F26" s="53" t="s">
        <v>126</v>
      </c>
      <c r="G26" s="16">
        <f t="shared" si="0"/>
        <v>33</v>
      </c>
      <c r="H26" s="17">
        <f t="shared" si="1"/>
        <v>34</v>
      </c>
      <c r="I26" s="13"/>
      <c r="J26" s="47">
        <v>2.4</v>
      </c>
      <c r="K26" s="15"/>
      <c r="L26" s="53" t="s">
        <v>126</v>
      </c>
      <c r="M26" s="53" t="s">
        <v>126</v>
      </c>
      <c r="N26" s="53" t="s">
        <v>126</v>
      </c>
    </row>
    <row r="27" spans="1:14" ht="21.75" customHeight="1">
      <c r="A27" s="53" t="s">
        <v>126</v>
      </c>
      <c r="B27" s="42"/>
      <c r="C27" s="45"/>
      <c r="D27" s="47">
        <v>2.4</v>
      </c>
      <c r="E27" s="53" t="s">
        <v>126</v>
      </c>
      <c r="F27" s="53" t="s">
        <v>126</v>
      </c>
      <c r="G27" s="16">
        <f t="shared" si="0"/>
        <v>35</v>
      </c>
      <c r="H27" s="17">
        <f t="shared" si="1"/>
        <v>36</v>
      </c>
      <c r="I27" s="13"/>
      <c r="J27" s="19"/>
      <c r="K27" s="47">
        <v>2.4</v>
      </c>
      <c r="L27" s="53" t="s">
        <v>126</v>
      </c>
      <c r="M27" s="53" t="s">
        <v>126</v>
      </c>
      <c r="N27" s="53" t="s">
        <v>126</v>
      </c>
    </row>
    <row r="28" spans="1:14" ht="21.75" customHeight="1">
      <c r="A28" s="12" t="s">
        <v>94</v>
      </c>
      <c r="B28" s="47">
        <v>2.4</v>
      </c>
      <c r="C28" s="45"/>
      <c r="D28" s="44"/>
      <c r="E28" s="53">
        <v>20</v>
      </c>
      <c r="F28" s="53">
        <v>3</v>
      </c>
      <c r="G28" s="16">
        <f t="shared" si="0"/>
        <v>37</v>
      </c>
      <c r="H28" s="17">
        <f t="shared" si="1"/>
        <v>38</v>
      </c>
      <c r="I28" s="21"/>
      <c r="J28" s="19"/>
      <c r="K28" s="15"/>
      <c r="L28" s="18">
        <v>20</v>
      </c>
      <c r="M28" s="18">
        <v>1</v>
      </c>
      <c r="N28" s="12" t="s">
        <v>28</v>
      </c>
    </row>
    <row r="29" spans="1:14" ht="21.75" customHeight="1">
      <c r="A29" s="53" t="s">
        <v>126</v>
      </c>
      <c r="B29" s="42"/>
      <c r="C29" s="47">
        <v>2.4</v>
      </c>
      <c r="D29" s="44"/>
      <c r="E29" s="53" t="s">
        <v>126</v>
      </c>
      <c r="F29" s="53" t="s">
        <v>126</v>
      </c>
      <c r="G29" s="16">
        <f t="shared" si="0"/>
        <v>39</v>
      </c>
      <c r="H29" s="17">
        <f t="shared" si="1"/>
        <v>40</v>
      </c>
      <c r="I29" s="13"/>
      <c r="J29" s="14"/>
      <c r="K29" s="15"/>
      <c r="L29" s="53" t="s">
        <v>126</v>
      </c>
      <c r="M29" s="53" t="s">
        <v>126</v>
      </c>
      <c r="N29" s="53" t="s">
        <v>126</v>
      </c>
    </row>
    <row r="30" spans="1:14" ht="21.75" customHeight="1" thickBot="1">
      <c r="A30" s="53" t="s">
        <v>126</v>
      </c>
      <c r="B30" s="48"/>
      <c r="C30" s="49"/>
      <c r="D30" s="47">
        <v>2.4</v>
      </c>
      <c r="E30" s="53" t="s">
        <v>126</v>
      </c>
      <c r="F30" s="53" t="s">
        <v>126</v>
      </c>
      <c r="G30" s="26">
        <f t="shared" si="0"/>
        <v>41</v>
      </c>
      <c r="H30" s="27">
        <f t="shared" si="1"/>
        <v>42</v>
      </c>
      <c r="I30" s="23"/>
      <c r="J30" s="24"/>
      <c r="K30" s="25"/>
      <c r="L30" s="53" t="s">
        <v>126</v>
      </c>
      <c r="M30" s="53" t="s">
        <v>126</v>
      </c>
      <c r="N30" s="53" t="s">
        <v>126</v>
      </c>
    </row>
    <row r="31" spans="1:11" ht="19.5" customHeight="1" thickBot="1">
      <c r="A31" s="29"/>
      <c r="B31" s="51">
        <f>B28+B25+B22+B19+B17+B16+B13+B10</f>
        <v>22.1</v>
      </c>
      <c r="C31" s="51">
        <f>C29+C26+C23+C20+C17+C14+C11</f>
        <v>23.200000000000003</v>
      </c>
      <c r="D31" s="52">
        <f>D27+D24+D21+D18+D15+D12</f>
        <v>19.1</v>
      </c>
      <c r="I31" s="31">
        <f>I25+I22+I19+I16+I13+I10</f>
        <v>14.4</v>
      </c>
      <c r="J31" s="31">
        <f>J29+J26+J23+J20+J17+J14+J11</f>
        <v>14.4</v>
      </c>
      <c r="K31" s="30">
        <f>K27+K30+K24+K21+K18+K15+K12</f>
        <v>14.4</v>
      </c>
    </row>
    <row r="33" spans="2:11" ht="17.25" customHeight="1">
      <c r="B33" s="29" t="s">
        <v>7</v>
      </c>
      <c r="C33" s="108">
        <f>B31+I31</f>
        <v>36.5</v>
      </c>
      <c r="D33" s="108"/>
      <c r="E33" s="3" t="s">
        <v>22</v>
      </c>
      <c r="J33"/>
      <c r="K33"/>
    </row>
    <row r="34" spans="2:12" ht="17.25" customHeight="1">
      <c r="B34" s="29" t="s">
        <v>8</v>
      </c>
      <c r="C34" s="107">
        <f>C31+J31</f>
        <v>37.6</v>
      </c>
      <c r="D34" s="107"/>
      <c r="E34" s="3" t="s">
        <v>22</v>
      </c>
      <c r="I34" s="29" t="s">
        <v>10</v>
      </c>
      <c r="J34" s="108">
        <f>(K27+J26+I25+K24+J23+I22+K21+J20+I19+K18+J17+I16+K15+J14+I13+K12+J11+I10+D30+C29+B28+D27+C26+B25+D24+C23+B22+D21+C20+B19+D18+C17+B16)*Q17+(D15+C14+B13)*Q18+(B10+C11+D12)</f>
        <v>111.80000000000001</v>
      </c>
      <c r="K34" s="108"/>
      <c r="L34" s="3" t="s">
        <v>13</v>
      </c>
    </row>
    <row r="35" spans="2:12" ht="17.25" customHeight="1">
      <c r="B35" s="29" t="s">
        <v>9</v>
      </c>
      <c r="C35" s="107">
        <f>D31+K31</f>
        <v>33.5</v>
      </c>
      <c r="D35" s="107"/>
      <c r="E35" s="3" t="s">
        <v>22</v>
      </c>
      <c r="J35" s="109">
        <f>(J34*1000)/Q12/3</f>
        <v>134.53670276774972</v>
      </c>
      <c r="K35" s="109"/>
      <c r="L35" s="3" t="s">
        <v>0</v>
      </c>
    </row>
  </sheetData>
  <mergeCells count="18">
    <mergeCell ref="J5:N5"/>
    <mergeCell ref="B5:C5"/>
    <mergeCell ref="G5:H5"/>
    <mergeCell ref="A8:A9"/>
    <mergeCell ref="B8:D8"/>
    <mergeCell ref="E8:E9"/>
    <mergeCell ref="G8:H8"/>
    <mergeCell ref="F8:F9"/>
    <mergeCell ref="I8:K8"/>
    <mergeCell ref="L8:L9"/>
    <mergeCell ref="N8:N9"/>
    <mergeCell ref="G9:H9"/>
    <mergeCell ref="M8:M9"/>
    <mergeCell ref="C33:D33"/>
    <mergeCell ref="C34:D34"/>
    <mergeCell ref="J34:K34"/>
    <mergeCell ref="C35:D35"/>
    <mergeCell ref="J35:K3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5:Q29"/>
  <sheetViews>
    <sheetView workbookViewId="0" topLeftCell="A1">
      <selection activeCell="G9" sqref="G9:H9"/>
    </sheetView>
  </sheetViews>
  <sheetFormatPr defaultColWidth="9.140625" defaultRowHeight="17.25" customHeight="1"/>
  <cols>
    <col min="1" max="1" width="23.8515625" style="3" customWidth="1"/>
    <col min="2" max="2" width="5.8515625" style="2" customWidth="1"/>
    <col min="3" max="3" width="6.140625" style="2" customWidth="1"/>
    <col min="4" max="4" width="6.28125" style="2" customWidth="1"/>
    <col min="5" max="5" width="4.8515625" style="3" customWidth="1"/>
    <col min="6" max="6" width="5.421875" style="3" customWidth="1"/>
    <col min="7" max="7" width="4.140625" style="3" customWidth="1"/>
    <col min="8" max="8" width="4.7109375" style="3" customWidth="1"/>
    <col min="9" max="9" width="6.00390625" style="2" customWidth="1"/>
    <col min="10" max="10" width="6.421875" style="2" customWidth="1"/>
    <col min="11" max="11" width="6.00390625" style="2" customWidth="1"/>
    <col min="12" max="12" width="4.8515625" style="3" customWidth="1"/>
    <col min="13" max="13" width="5.140625" style="3" customWidth="1"/>
    <col min="14" max="14" width="18.140625" style="3" customWidth="1"/>
    <col min="15" max="15" width="8.8515625" style="3" customWidth="1"/>
    <col min="16" max="16" width="15.140625" style="3" customWidth="1"/>
    <col min="17" max="16384" width="8.8515625" style="3" customWidth="1"/>
  </cols>
  <sheetData>
    <row r="5" spans="1:14" ht="17.25" customHeight="1">
      <c r="A5" s="1" t="s">
        <v>6</v>
      </c>
      <c r="B5" s="118" t="s">
        <v>119</v>
      </c>
      <c r="C5" s="118"/>
      <c r="G5" s="118">
        <v>100</v>
      </c>
      <c r="H5" s="118"/>
      <c r="I5" s="35" t="s">
        <v>12</v>
      </c>
      <c r="J5" s="116" t="s">
        <v>133</v>
      </c>
      <c r="K5" s="116"/>
      <c r="L5" s="117"/>
      <c r="M5" s="117"/>
      <c r="N5" s="117"/>
    </row>
    <row r="6" spans="9:14" ht="9" customHeight="1">
      <c r="I6" s="36" t="s">
        <v>11</v>
      </c>
      <c r="J6" s="38"/>
      <c r="K6" s="4"/>
      <c r="L6" s="4"/>
      <c r="M6" s="4"/>
      <c r="N6" s="4"/>
    </row>
    <row r="7" spans="9:14" ht="9" customHeight="1" thickBot="1">
      <c r="I7" s="37"/>
      <c r="J7" s="4"/>
      <c r="K7" s="4"/>
      <c r="L7" s="4"/>
      <c r="M7" s="4"/>
      <c r="N7" s="4"/>
    </row>
    <row r="8" spans="1:14" ht="17.25" customHeight="1" thickBot="1">
      <c r="A8" s="110" t="s">
        <v>5</v>
      </c>
      <c r="B8" s="119" t="s">
        <v>21</v>
      </c>
      <c r="C8" s="120"/>
      <c r="D8" s="121"/>
      <c r="E8" s="122" t="s">
        <v>3</v>
      </c>
      <c r="F8" s="114" t="s">
        <v>123</v>
      </c>
      <c r="G8" s="124" t="s">
        <v>142</v>
      </c>
      <c r="H8" s="124"/>
      <c r="I8" s="119" t="s">
        <v>21</v>
      </c>
      <c r="J8" s="120"/>
      <c r="K8" s="121"/>
      <c r="L8" s="122" t="s">
        <v>3</v>
      </c>
      <c r="M8" s="114" t="s">
        <v>123</v>
      </c>
      <c r="N8" s="110" t="s">
        <v>5</v>
      </c>
    </row>
    <row r="9" spans="1:14" ht="27" customHeight="1" thickBot="1">
      <c r="A9" s="111"/>
      <c r="B9" s="32" t="s">
        <v>0</v>
      </c>
      <c r="C9" s="34" t="s">
        <v>1</v>
      </c>
      <c r="D9" s="33" t="s">
        <v>2</v>
      </c>
      <c r="E9" s="123"/>
      <c r="F9" s="115"/>
      <c r="G9" s="112" t="s">
        <v>4</v>
      </c>
      <c r="H9" s="113"/>
      <c r="I9" s="32" t="s">
        <v>0</v>
      </c>
      <c r="J9" s="34" t="s">
        <v>1</v>
      </c>
      <c r="K9" s="33" t="s">
        <v>2</v>
      </c>
      <c r="L9" s="123"/>
      <c r="M9" s="115"/>
      <c r="N9" s="111"/>
    </row>
    <row r="10" spans="1:14" ht="21.75" customHeight="1">
      <c r="A10" s="5" t="s">
        <v>79</v>
      </c>
      <c r="B10" s="55">
        <v>0.4</v>
      </c>
      <c r="C10" s="40"/>
      <c r="D10" s="41"/>
      <c r="E10" s="54">
        <v>20</v>
      </c>
      <c r="F10" s="54">
        <v>1</v>
      </c>
      <c r="G10" s="9">
        <v>1</v>
      </c>
      <c r="H10" s="10">
        <v>2</v>
      </c>
      <c r="I10" s="57">
        <v>1</v>
      </c>
      <c r="J10" s="71"/>
      <c r="K10" s="8"/>
      <c r="L10" s="11">
        <v>20</v>
      </c>
      <c r="M10" s="11">
        <v>2</v>
      </c>
      <c r="N10" s="5" t="s">
        <v>34</v>
      </c>
    </row>
    <row r="11" spans="1:14" ht="21.75" customHeight="1">
      <c r="A11" s="12" t="s">
        <v>101</v>
      </c>
      <c r="B11" s="42"/>
      <c r="C11" s="43">
        <v>1.8</v>
      </c>
      <c r="D11" s="44"/>
      <c r="E11" s="53">
        <v>20</v>
      </c>
      <c r="F11" s="53">
        <v>1</v>
      </c>
      <c r="G11" s="16">
        <f aca="true" t="shared" si="0" ref="G11:G24">G10+2</f>
        <v>3</v>
      </c>
      <c r="H11" s="17">
        <f aca="true" t="shared" si="1" ref="H11:H24">H10+2</f>
        <v>4</v>
      </c>
      <c r="I11" s="13"/>
      <c r="J11" s="74">
        <v>1</v>
      </c>
      <c r="K11" s="15"/>
      <c r="L11" s="53" t="s">
        <v>126</v>
      </c>
      <c r="M11" s="53" t="s">
        <v>126</v>
      </c>
      <c r="N11" s="53" t="s">
        <v>126</v>
      </c>
    </row>
    <row r="12" spans="1:17" ht="21.75" customHeight="1">
      <c r="A12" s="12" t="s">
        <v>34</v>
      </c>
      <c r="B12" s="73"/>
      <c r="C12" s="76"/>
      <c r="D12" s="56">
        <v>1</v>
      </c>
      <c r="E12" s="53">
        <v>20</v>
      </c>
      <c r="F12" s="53">
        <v>2</v>
      </c>
      <c r="G12" s="16">
        <f t="shared" si="0"/>
        <v>5</v>
      </c>
      <c r="H12" s="17">
        <f t="shared" si="1"/>
        <v>6</v>
      </c>
      <c r="I12" s="13"/>
      <c r="J12" s="76"/>
      <c r="K12" s="20">
        <v>1.5</v>
      </c>
      <c r="L12" s="18">
        <v>20</v>
      </c>
      <c r="M12" s="18">
        <v>2</v>
      </c>
      <c r="N12" s="12" t="s">
        <v>38</v>
      </c>
      <c r="P12" s="83" t="s">
        <v>111</v>
      </c>
      <c r="Q12">
        <v>120</v>
      </c>
    </row>
    <row r="13" spans="1:17" ht="21.75" customHeight="1">
      <c r="A13" s="53" t="s">
        <v>126</v>
      </c>
      <c r="B13" s="77">
        <v>1</v>
      </c>
      <c r="C13" s="76"/>
      <c r="D13" s="75"/>
      <c r="E13" s="53" t="s">
        <v>126</v>
      </c>
      <c r="F13" s="53" t="s">
        <v>126</v>
      </c>
      <c r="G13" s="16">
        <f t="shared" si="0"/>
        <v>7</v>
      </c>
      <c r="H13" s="17">
        <f t="shared" si="1"/>
        <v>8</v>
      </c>
      <c r="I13" s="21">
        <v>1.5</v>
      </c>
      <c r="J13" s="76"/>
      <c r="K13" s="15"/>
      <c r="L13" s="53" t="s">
        <v>126</v>
      </c>
      <c r="M13" s="53" t="s">
        <v>126</v>
      </c>
      <c r="N13" s="53" t="s">
        <v>126</v>
      </c>
      <c r="P13" t="s">
        <v>112</v>
      </c>
      <c r="Q13"/>
    </row>
    <row r="14" spans="1:17" ht="21.75" customHeight="1">
      <c r="A14" s="12" t="s">
        <v>102</v>
      </c>
      <c r="B14" s="42"/>
      <c r="C14" s="43">
        <v>1.8</v>
      </c>
      <c r="D14" s="44"/>
      <c r="E14" s="53">
        <v>20</v>
      </c>
      <c r="F14" s="53">
        <v>1</v>
      </c>
      <c r="G14" s="16">
        <f t="shared" si="0"/>
        <v>9</v>
      </c>
      <c r="H14" s="17">
        <f t="shared" si="1"/>
        <v>10</v>
      </c>
      <c r="I14" s="13"/>
      <c r="J14" s="74">
        <v>1</v>
      </c>
      <c r="K14" s="15"/>
      <c r="L14" s="18">
        <v>20</v>
      </c>
      <c r="M14" s="18">
        <v>2</v>
      </c>
      <c r="N14" s="12" t="s">
        <v>34</v>
      </c>
      <c r="P14" s="84" t="s">
        <v>113</v>
      </c>
      <c r="Q14">
        <v>1.25</v>
      </c>
    </row>
    <row r="15" spans="1:17" ht="21.75" customHeight="1">
      <c r="A15" s="12" t="s">
        <v>82</v>
      </c>
      <c r="B15" s="42"/>
      <c r="C15" s="45"/>
      <c r="D15" s="46">
        <v>0.4</v>
      </c>
      <c r="E15" s="53">
        <v>20</v>
      </c>
      <c r="F15" s="53">
        <v>1</v>
      </c>
      <c r="G15" s="16">
        <f t="shared" si="0"/>
        <v>11</v>
      </c>
      <c r="H15" s="17">
        <f t="shared" si="1"/>
        <v>12</v>
      </c>
      <c r="I15" s="13"/>
      <c r="J15" s="19"/>
      <c r="K15" s="56">
        <v>1</v>
      </c>
      <c r="L15" s="53" t="s">
        <v>126</v>
      </c>
      <c r="M15" s="53" t="s">
        <v>126</v>
      </c>
      <c r="N15" s="53" t="s">
        <v>126</v>
      </c>
      <c r="P15" s="84" t="s">
        <v>114</v>
      </c>
      <c r="Q15">
        <v>1</v>
      </c>
    </row>
    <row r="16" spans="1:17" ht="21.75" customHeight="1">
      <c r="A16" s="12" t="s">
        <v>103</v>
      </c>
      <c r="B16" s="47">
        <v>0.4</v>
      </c>
      <c r="C16" s="45"/>
      <c r="D16" s="44"/>
      <c r="E16" s="53">
        <v>20</v>
      </c>
      <c r="F16" s="53">
        <v>1</v>
      </c>
      <c r="G16" s="16">
        <f t="shared" si="0"/>
        <v>13</v>
      </c>
      <c r="H16" s="17">
        <f t="shared" si="1"/>
        <v>14</v>
      </c>
      <c r="I16" s="21">
        <v>1.5</v>
      </c>
      <c r="J16" s="19"/>
      <c r="K16" s="15"/>
      <c r="L16" s="18">
        <v>20</v>
      </c>
      <c r="M16" s="18">
        <v>2</v>
      </c>
      <c r="N16" s="12" t="s">
        <v>38</v>
      </c>
      <c r="P16" s="84" t="s">
        <v>115</v>
      </c>
      <c r="Q16">
        <v>0.5</v>
      </c>
    </row>
    <row r="17" spans="1:17" ht="21.75" customHeight="1">
      <c r="A17" s="12" t="s">
        <v>104</v>
      </c>
      <c r="B17" s="42"/>
      <c r="C17" s="43">
        <v>1.7</v>
      </c>
      <c r="D17" s="44"/>
      <c r="E17" s="53">
        <v>30</v>
      </c>
      <c r="F17" s="53">
        <v>2</v>
      </c>
      <c r="G17" s="16">
        <f t="shared" si="0"/>
        <v>15</v>
      </c>
      <c r="H17" s="17">
        <f t="shared" si="1"/>
        <v>16</v>
      </c>
      <c r="I17" s="13"/>
      <c r="J17" s="14">
        <v>1.5</v>
      </c>
      <c r="K17" s="15"/>
      <c r="L17" s="53" t="s">
        <v>126</v>
      </c>
      <c r="M17" s="53" t="s">
        <v>126</v>
      </c>
      <c r="N17" s="53" t="s">
        <v>126</v>
      </c>
      <c r="P17" s="84" t="s">
        <v>116</v>
      </c>
      <c r="Q17">
        <v>1</v>
      </c>
    </row>
    <row r="18" spans="1:17" ht="21.75" customHeight="1">
      <c r="A18" s="53" t="s">
        <v>126</v>
      </c>
      <c r="B18" s="42"/>
      <c r="C18" s="45"/>
      <c r="D18" s="46">
        <v>1.7</v>
      </c>
      <c r="E18" s="53" t="s">
        <v>126</v>
      </c>
      <c r="F18" s="53" t="s">
        <v>126</v>
      </c>
      <c r="G18" s="16">
        <f t="shared" si="0"/>
        <v>17</v>
      </c>
      <c r="H18" s="17">
        <f t="shared" si="1"/>
        <v>18</v>
      </c>
      <c r="I18" s="13"/>
      <c r="J18" s="19"/>
      <c r="K18" s="20">
        <v>1.5</v>
      </c>
      <c r="L18" s="53">
        <v>20</v>
      </c>
      <c r="M18" s="53">
        <v>2</v>
      </c>
      <c r="N18" s="12" t="s">
        <v>38</v>
      </c>
      <c r="P18" s="84" t="s">
        <v>117</v>
      </c>
      <c r="Q18">
        <v>1.25</v>
      </c>
    </row>
    <row r="19" spans="1:17" ht="21.75" customHeight="1">
      <c r="A19" s="12" t="s">
        <v>105</v>
      </c>
      <c r="B19" s="47">
        <v>0.4</v>
      </c>
      <c r="C19" s="45"/>
      <c r="D19" s="44"/>
      <c r="E19" s="53">
        <v>20</v>
      </c>
      <c r="F19" s="53">
        <v>1</v>
      </c>
      <c r="G19" s="16">
        <f t="shared" si="0"/>
        <v>19</v>
      </c>
      <c r="H19" s="17">
        <f t="shared" si="1"/>
        <v>20</v>
      </c>
      <c r="I19" s="21">
        <v>1.5</v>
      </c>
      <c r="J19" s="19"/>
      <c r="K19" s="15"/>
      <c r="L19" s="53" t="s">
        <v>126</v>
      </c>
      <c r="M19" s="53" t="s">
        <v>126</v>
      </c>
      <c r="N19" s="53" t="s">
        <v>126</v>
      </c>
      <c r="P19" s="84" t="s">
        <v>118</v>
      </c>
      <c r="Q19">
        <v>1</v>
      </c>
    </row>
    <row r="20" spans="1:14" ht="21.75" customHeight="1">
      <c r="A20" s="12" t="s">
        <v>28</v>
      </c>
      <c r="B20" s="42"/>
      <c r="C20" s="43"/>
      <c r="D20" s="44"/>
      <c r="E20" s="53">
        <v>20</v>
      </c>
      <c r="F20" s="53">
        <v>1</v>
      </c>
      <c r="G20" s="16">
        <f t="shared" si="0"/>
        <v>21</v>
      </c>
      <c r="H20" s="17">
        <f t="shared" si="1"/>
        <v>22</v>
      </c>
      <c r="I20" s="13"/>
      <c r="J20" s="14"/>
      <c r="K20" s="15"/>
      <c r="L20" s="53">
        <v>20</v>
      </c>
      <c r="M20" s="53">
        <v>1</v>
      </c>
      <c r="N20" s="12" t="s">
        <v>28</v>
      </c>
    </row>
    <row r="21" spans="1:14" ht="21.75" customHeight="1">
      <c r="A21" s="12" t="s">
        <v>28</v>
      </c>
      <c r="B21" s="42"/>
      <c r="C21" s="45"/>
      <c r="D21" s="46"/>
      <c r="E21" s="53">
        <v>20</v>
      </c>
      <c r="F21" s="53">
        <v>1</v>
      </c>
      <c r="G21" s="16">
        <f t="shared" si="0"/>
        <v>23</v>
      </c>
      <c r="H21" s="17">
        <f t="shared" si="1"/>
        <v>24</v>
      </c>
      <c r="I21" s="13"/>
      <c r="J21" s="19"/>
      <c r="K21" s="20"/>
      <c r="L21" s="53">
        <v>20</v>
      </c>
      <c r="M21" s="53">
        <v>1</v>
      </c>
      <c r="N21" s="12" t="s">
        <v>28</v>
      </c>
    </row>
    <row r="22" spans="1:14" ht="21.75" customHeight="1" thickBot="1">
      <c r="A22" s="12" t="s">
        <v>28</v>
      </c>
      <c r="B22" s="47"/>
      <c r="C22" s="45"/>
      <c r="D22" s="44"/>
      <c r="E22" s="53">
        <v>20</v>
      </c>
      <c r="F22" s="53">
        <v>1</v>
      </c>
      <c r="G22" s="16">
        <f t="shared" si="0"/>
        <v>25</v>
      </c>
      <c r="H22" s="17">
        <f t="shared" si="1"/>
        <v>26</v>
      </c>
      <c r="I22" s="21"/>
      <c r="J22" s="19"/>
      <c r="K22" s="15"/>
      <c r="L22" s="53" t="s">
        <v>126</v>
      </c>
      <c r="M22" s="53" t="s">
        <v>126</v>
      </c>
      <c r="N22" s="12" t="s">
        <v>29</v>
      </c>
    </row>
    <row r="23" spans="1:17" ht="21.75" customHeight="1" thickBot="1">
      <c r="A23" s="12" t="s">
        <v>29</v>
      </c>
      <c r="B23" s="42"/>
      <c r="C23" s="43"/>
      <c r="D23" s="44"/>
      <c r="E23" s="53" t="s">
        <v>126</v>
      </c>
      <c r="F23" s="53" t="s">
        <v>126</v>
      </c>
      <c r="G23" s="16">
        <f t="shared" si="0"/>
        <v>27</v>
      </c>
      <c r="H23" s="17">
        <f t="shared" si="1"/>
        <v>28</v>
      </c>
      <c r="I23" s="13"/>
      <c r="J23" s="14"/>
      <c r="K23" s="15"/>
      <c r="L23" s="54"/>
      <c r="M23" s="86"/>
      <c r="N23" s="12"/>
      <c r="P23" s="3" t="s">
        <v>121</v>
      </c>
      <c r="Q23" s="3" t="s">
        <v>122</v>
      </c>
    </row>
    <row r="24" spans="1:17" ht="21.75" customHeight="1" thickBot="1">
      <c r="A24" s="12"/>
      <c r="B24" s="42"/>
      <c r="C24" s="45"/>
      <c r="D24" s="46"/>
      <c r="E24" s="54"/>
      <c r="F24" s="86"/>
      <c r="G24" s="16">
        <f t="shared" si="0"/>
        <v>29</v>
      </c>
      <c r="H24" s="17">
        <f t="shared" si="1"/>
        <v>30</v>
      </c>
      <c r="I24" s="13"/>
      <c r="J24" s="19"/>
      <c r="K24" s="20"/>
      <c r="L24" s="53"/>
      <c r="M24" s="53"/>
      <c r="N24" s="12"/>
      <c r="P24" s="3">
        <f>B10+D15+B16+B19</f>
        <v>1.6</v>
      </c>
      <c r="Q24" s="3">
        <f>P24*Q15</f>
        <v>1.6</v>
      </c>
    </row>
    <row r="25" spans="1:11" ht="21.75" customHeight="1" thickBot="1">
      <c r="A25" s="29"/>
      <c r="B25" s="51">
        <f>B22+B19+B16+B13+B10</f>
        <v>2.2</v>
      </c>
      <c r="C25" s="51">
        <f>C23+C20+C17+C14+C11</f>
        <v>5.3</v>
      </c>
      <c r="D25" s="52">
        <f>D24+D21+D18+D15+D12</f>
        <v>3.1</v>
      </c>
      <c r="I25" s="31">
        <f>I22+I19+I16+I13+I10</f>
        <v>5.5</v>
      </c>
      <c r="J25" s="31">
        <f>J23+J20+J17+J14+J11</f>
        <v>3.5</v>
      </c>
      <c r="K25" s="82">
        <f>K24+K21+K18+K15+K12</f>
        <v>4</v>
      </c>
    </row>
    <row r="26" ht="21.75" customHeight="1"/>
    <row r="27" spans="2:11" ht="21.75" customHeight="1">
      <c r="B27" s="29" t="s">
        <v>7</v>
      </c>
      <c r="C27" s="108">
        <f>B25+I25</f>
        <v>7.7</v>
      </c>
      <c r="D27" s="108"/>
      <c r="E27" s="3" t="s">
        <v>22</v>
      </c>
      <c r="J27"/>
      <c r="K27"/>
    </row>
    <row r="28" spans="2:12" ht="21.75" customHeight="1">
      <c r="B28" s="29" t="s">
        <v>8</v>
      </c>
      <c r="C28" s="107">
        <f>C25+J25</f>
        <v>8.8</v>
      </c>
      <c r="D28" s="107"/>
      <c r="E28" s="3" t="s">
        <v>22</v>
      </c>
      <c r="I28" s="29" t="s">
        <v>10</v>
      </c>
      <c r="J28" s="109">
        <f>(I19+K18+J17+I16+K15+J14+I13+K12+J11+I10+C11+D12+B13+C14)*Q17+(C17+D18)*Q18+P24</f>
        <v>24.450000000000003</v>
      </c>
      <c r="K28" s="109"/>
      <c r="L28" s="3" t="s">
        <v>13</v>
      </c>
    </row>
    <row r="29" spans="2:12" ht="21.75" customHeight="1">
      <c r="B29" s="29" t="s">
        <v>9</v>
      </c>
      <c r="C29" s="107">
        <f>D25+K25</f>
        <v>7.1</v>
      </c>
      <c r="D29" s="107"/>
      <c r="E29" s="3" t="s">
        <v>22</v>
      </c>
      <c r="J29" s="109">
        <f>(J28*1000)/Q12/3</f>
        <v>67.91666666666667</v>
      </c>
      <c r="K29" s="109"/>
      <c r="L29" s="3" t="s">
        <v>0</v>
      </c>
    </row>
    <row r="30" ht="21.75" customHeight="1"/>
    <row r="31" ht="19.5" customHeight="1"/>
  </sheetData>
  <mergeCells count="18">
    <mergeCell ref="J5:N5"/>
    <mergeCell ref="C27:D27"/>
    <mergeCell ref="C28:D28"/>
    <mergeCell ref="J28:K28"/>
    <mergeCell ref="N8:N9"/>
    <mergeCell ref="M8:M9"/>
    <mergeCell ref="B5:C5"/>
    <mergeCell ref="G5:H5"/>
    <mergeCell ref="C29:D29"/>
    <mergeCell ref="J29:K29"/>
    <mergeCell ref="I8:K8"/>
    <mergeCell ref="L8:L9"/>
    <mergeCell ref="G9:H9"/>
    <mergeCell ref="A8:A9"/>
    <mergeCell ref="B8:D8"/>
    <mergeCell ref="E8:E9"/>
    <mergeCell ref="G8:H8"/>
    <mergeCell ref="F8:F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5:Q26"/>
  <sheetViews>
    <sheetView workbookViewId="0" topLeftCell="A1">
      <selection activeCell="P12" sqref="P12:Q19"/>
    </sheetView>
  </sheetViews>
  <sheetFormatPr defaultColWidth="9.140625" defaultRowHeight="17.25" customHeight="1"/>
  <cols>
    <col min="1" max="1" width="23.8515625" style="3" customWidth="1"/>
    <col min="2" max="2" width="5.8515625" style="2" customWidth="1"/>
    <col min="3" max="3" width="6.140625" style="2" customWidth="1"/>
    <col min="4" max="4" width="6.28125" style="2" customWidth="1"/>
    <col min="5" max="5" width="4.8515625" style="3" customWidth="1"/>
    <col min="6" max="6" width="5.00390625" style="3" customWidth="1"/>
    <col min="7" max="7" width="4.28125" style="3" customWidth="1"/>
    <col min="8" max="8" width="4.7109375" style="3" customWidth="1"/>
    <col min="9" max="9" width="6.00390625" style="2" customWidth="1"/>
    <col min="10" max="10" width="6.421875" style="2" customWidth="1"/>
    <col min="11" max="11" width="6.00390625" style="2" customWidth="1"/>
    <col min="12" max="12" width="4.8515625" style="3" customWidth="1"/>
    <col min="13" max="13" width="5.00390625" style="3" customWidth="1"/>
    <col min="14" max="14" width="19.140625" style="3" customWidth="1"/>
    <col min="15" max="16384" width="8.8515625" style="3" customWidth="1"/>
  </cols>
  <sheetData>
    <row r="5" spans="1:14" ht="17.25" customHeight="1">
      <c r="A5" s="1" t="s">
        <v>6</v>
      </c>
      <c r="B5" s="118" t="s">
        <v>119</v>
      </c>
      <c r="C5" s="118"/>
      <c r="G5" s="118">
        <v>100</v>
      </c>
      <c r="H5" s="118"/>
      <c r="I5" s="35" t="s">
        <v>12</v>
      </c>
      <c r="J5" s="116" t="s">
        <v>134</v>
      </c>
      <c r="K5" s="116"/>
      <c r="L5" s="117"/>
      <c r="M5" s="117"/>
      <c r="N5" s="117"/>
    </row>
    <row r="6" spans="9:14" ht="9" customHeight="1">
      <c r="I6" s="36" t="s">
        <v>11</v>
      </c>
      <c r="J6" s="38"/>
      <c r="K6" s="4"/>
      <c r="L6" s="4"/>
      <c r="M6" s="4"/>
      <c r="N6" s="4"/>
    </row>
    <row r="7" spans="9:14" ht="9" customHeight="1" thickBot="1">
      <c r="I7" s="37"/>
      <c r="J7" s="4"/>
      <c r="K7" s="4"/>
      <c r="L7" s="4"/>
      <c r="M7" s="4"/>
      <c r="N7" s="4"/>
    </row>
    <row r="8" spans="1:14" ht="17.25" customHeight="1" thickBot="1">
      <c r="A8" s="110" t="s">
        <v>5</v>
      </c>
      <c r="B8" s="119" t="s">
        <v>21</v>
      </c>
      <c r="C8" s="120"/>
      <c r="D8" s="121"/>
      <c r="E8" s="122" t="s">
        <v>3</v>
      </c>
      <c r="F8" s="114" t="s">
        <v>123</v>
      </c>
      <c r="G8" s="124" t="s">
        <v>143</v>
      </c>
      <c r="H8" s="124"/>
      <c r="I8" s="119" t="s">
        <v>21</v>
      </c>
      <c r="J8" s="120"/>
      <c r="K8" s="121"/>
      <c r="L8" s="122" t="s">
        <v>3</v>
      </c>
      <c r="M8" s="114" t="s">
        <v>123</v>
      </c>
      <c r="N8" s="110" t="s">
        <v>5</v>
      </c>
    </row>
    <row r="9" spans="1:14" ht="27" customHeight="1" thickBot="1">
      <c r="A9" s="111"/>
      <c r="B9" s="32" t="s">
        <v>0</v>
      </c>
      <c r="C9" s="34" t="s">
        <v>1</v>
      </c>
      <c r="D9" s="33" t="s">
        <v>2</v>
      </c>
      <c r="E9" s="123"/>
      <c r="F9" s="115"/>
      <c r="G9" s="112" t="s">
        <v>4</v>
      </c>
      <c r="H9" s="113"/>
      <c r="I9" s="32" t="s">
        <v>0</v>
      </c>
      <c r="J9" s="34" t="s">
        <v>1</v>
      </c>
      <c r="K9" s="33" t="s">
        <v>2</v>
      </c>
      <c r="L9" s="123"/>
      <c r="M9" s="115"/>
      <c r="N9" s="111"/>
    </row>
    <row r="10" spans="1:14" ht="21.75" customHeight="1">
      <c r="A10" s="5" t="s">
        <v>34</v>
      </c>
      <c r="B10" s="70">
        <v>1</v>
      </c>
      <c r="C10" s="71"/>
      <c r="D10" s="41"/>
      <c r="E10" s="54">
        <v>20</v>
      </c>
      <c r="F10" s="54">
        <v>2</v>
      </c>
      <c r="G10" s="9">
        <v>1</v>
      </c>
      <c r="H10" s="10">
        <v>2</v>
      </c>
      <c r="I10" s="6">
        <v>0.6</v>
      </c>
      <c r="J10" s="7"/>
      <c r="K10" s="8"/>
      <c r="L10" s="11">
        <v>20</v>
      </c>
      <c r="M10" s="11">
        <v>1</v>
      </c>
      <c r="N10" s="5" t="s">
        <v>109</v>
      </c>
    </row>
    <row r="11" spans="1:14" ht="21.75" customHeight="1">
      <c r="A11" s="53" t="s">
        <v>126</v>
      </c>
      <c r="B11" s="73"/>
      <c r="C11" s="74">
        <v>1</v>
      </c>
      <c r="D11" s="44"/>
      <c r="E11" s="53" t="s">
        <v>126</v>
      </c>
      <c r="F11" s="53" t="s">
        <v>126</v>
      </c>
      <c r="G11" s="16">
        <f aca="true" t="shared" si="0" ref="G11:G21">G10+2</f>
        <v>3</v>
      </c>
      <c r="H11" s="17">
        <f aca="true" t="shared" si="1" ref="H11:H21">H10+2</f>
        <v>4</v>
      </c>
      <c r="I11" s="13"/>
      <c r="J11" s="14">
        <v>0.4</v>
      </c>
      <c r="K11" s="15"/>
      <c r="L11" s="18">
        <v>20</v>
      </c>
      <c r="M11" s="18">
        <v>1</v>
      </c>
      <c r="N11" s="12" t="s">
        <v>103</v>
      </c>
    </row>
    <row r="12" spans="1:17" ht="21.75" customHeight="1">
      <c r="A12" s="12" t="s">
        <v>106</v>
      </c>
      <c r="B12" s="42"/>
      <c r="C12" s="45"/>
      <c r="D12" s="46">
        <v>0.2</v>
      </c>
      <c r="E12" s="53">
        <v>20</v>
      </c>
      <c r="F12" s="53">
        <v>1</v>
      </c>
      <c r="G12" s="16">
        <f t="shared" si="0"/>
        <v>5</v>
      </c>
      <c r="H12" s="17">
        <f t="shared" si="1"/>
        <v>6</v>
      </c>
      <c r="I12" s="13"/>
      <c r="J12" s="19"/>
      <c r="K12" s="20">
        <v>1.8</v>
      </c>
      <c r="L12" s="18">
        <v>20</v>
      </c>
      <c r="M12" s="18">
        <v>1</v>
      </c>
      <c r="N12" s="12" t="s">
        <v>110</v>
      </c>
      <c r="P12" s="83" t="s">
        <v>111</v>
      </c>
      <c r="Q12">
        <v>120</v>
      </c>
    </row>
    <row r="13" spans="1:17" ht="21.75" customHeight="1">
      <c r="A13" s="12" t="s">
        <v>107</v>
      </c>
      <c r="B13" s="47">
        <v>1.8</v>
      </c>
      <c r="C13" s="45"/>
      <c r="D13" s="44"/>
      <c r="E13" s="53">
        <v>20</v>
      </c>
      <c r="F13" s="53">
        <v>1</v>
      </c>
      <c r="G13" s="16">
        <f t="shared" si="0"/>
        <v>7</v>
      </c>
      <c r="H13" s="17">
        <f t="shared" si="1"/>
        <v>8</v>
      </c>
      <c r="I13" s="77">
        <v>1</v>
      </c>
      <c r="J13" s="76"/>
      <c r="K13" s="75"/>
      <c r="L13" s="18">
        <v>20</v>
      </c>
      <c r="M13" s="18">
        <v>2</v>
      </c>
      <c r="N13" s="12" t="s">
        <v>34</v>
      </c>
      <c r="P13" t="s">
        <v>112</v>
      </c>
      <c r="Q13"/>
    </row>
    <row r="14" spans="1:17" ht="21.75" customHeight="1">
      <c r="A14" s="12" t="s">
        <v>108</v>
      </c>
      <c r="B14" s="42"/>
      <c r="C14" s="43">
        <v>0.6</v>
      </c>
      <c r="D14" s="44"/>
      <c r="E14" s="53">
        <v>20</v>
      </c>
      <c r="F14" s="53">
        <v>1</v>
      </c>
      <c r="G14" s="16">
        <f t="shared" si="0"/>
        <v>9</v>
      </c>
      <c r="H14" s="17">
        <f t="shared" si="1"/>
        <v>10</v>
      </c>
      <c r="I14" s="73"/>
      <c r="J14" s="74">
        <v>1</v>
      </c>
      <c r="K14" s="75"/>
      <c r="L14" s="53" t="s">
        <v>126</v>
      </c>
      <c r="M14" s="53" t="s">
        <v>126</v>
      </c>
      <c r="N14" s="53" t="s">
        <v>126</v>
      </c>
      <c r="P14" s="84" t="s">
        <v>113</v>
      </c>
      <c r="Q14">
        <v>1.25</v>
      </c>
    </row>
    <row r="15" spans="1:17" ht="21.75" customHeight="1">
      <c r="A15" s="12" t="s">
        <v>38</v>
      </c>
      <c r="B15" s="42"/>
      <c r="C15" s="45"/>
      <c r="D15" s="46">
        <v>1.5</v>
      </c>
      <c r="E15" s="53">
        <v>20</v>
      </c>
      <c r="F15" s="53">
        <v>2</v>
      </c>
      <c r="G15" s="16">
        <f t="shared" si="0"/>
        <v>11</v>
      </c>
      <c r="H15" s="17">
        <f t="shared" si="1"/>
        <v>12</v>
      </c>
      <c r="I15" s="73"/>
      <c r="J15" s="76"/>
      <c r="K15" s="56">
        <v>1</v>
      </c>
      <c r="L15" s="18">
        <v>20</v>
      </c>
      <c r="M15" s="18">
        <v>2</v>
      </c>
      <c r="N15" s="12" t="s">
        <v>34</v>
      </c>
      <c r="P15" s="84" t="s">
        <v>114</v>
      </c>
      <c r="Q15">
        <v>1</v>
      </c>
    </row>
    <row r="16" spans="1:17" ht="21.75" customHeight="1" thickBot="1">
      <c r="A16" s="53" t="s">
        <v>126</v>
      </c>
      <c r="B16" s="47">
        <v>1.5</v>
      </c>
      <c r="C16" s="45"/>
      <c r="D16" s="44"/>
      <c r="E16" s="53" t="s">
        <v>126</v>
      </c>
      <c r="F16" s="53" t="s">
        <v>126</v>
      </c>
      <c r="G16" s="16">
        <f t="shared" si="0"/>
        <v>13</v>
      </c>
      <c r="H16" s="17">
        <f t="shared" si="1"/>
        <v>14</v>
      </c>
      <c r="I16" s="77">
        <v>1</v>
      </c>
      <c r="J16" s="76"/>
      <c r="K16" s="75"/>
      <c r="L16" s="53" t="s">
        <v>126</v>
      </c>
      <c r="M16" s="53" t="s">
        <v>126</v>
      </c>
      <c r="N16" s="53" t="s">
        <v>126</v>
      </c>
      <c r="P16" s="84" t="s">
        <v>115</v>
      </c>
      <c r="Q16">
        <v>0.5</v>
      </c>
    </row>
    <row r="17" spans="1:17" ht="21.75" customHeight="1" thickBot="1">
      <c r="A17" s="12" t="s">
        <v>28</v>
      </c>
      <c r="B17" s="42"/>
      <c r="C17" s="43"/>
      <c r="D17" s="44"/>
      <c r="E17" s="53">
        <v>20</v>
      </c>
      <c r="F17" s="53">
        <v>1</v>
      </c>
      <c r="G17" s="16">
        <f t="shared" si="0"/>
        <v>15</v>
      </c>
      <c r="H17" s="17">
        <f t="shared" si="1"/>
        <v>16</v>
      </c>
      <c r="I17" s="13"/>
      <c r="J17" s="14"/>
      <c r="K17" s="15"/>
      <c r="L17" s="54">
        <v>20</v>
      </c>
      <c r="M17" s="86">
        <v>1</v>
      </c>
      <c r="N17" s="12" t="s">
        <v>28</v>
      </c>
      <c r="P17" s="84" t="s">
        <v>116</v>
      </c>
      <c r="Q17">
        <v>1</v>
      </c>
    </row>
    <row r="18" spans="1:17" ht="21.75" customHeight="1">
      <c r="A18" s="12" t="s">
        <v>28</v>
      </c>
      <c r="B18" s="42"/>
      <c r="C18" s="45"/>
      <c r="D18" s="46"/>
      <c r="E18" s="54">
        <v>20</v>
      </c>
      <c r="F18" s="86">
        <v>1</v>
      </c>
      <c r="G18" s="16">
        <f t="shared" si="0"/>
        <v>17</v>
      </c>
      <c r="H18" s="17">
        <f t="shared" si="1"/>
        <v>18</v>
      </c>
      <c r="I18" s="13"/>
      <c r="J18" s="19"/>
      <c r="K18" s="20"/>
      <c r="L18" s="53">
        <v>20</v>
      </c>
      <c r="M18" s="53">
        <v>1</v>
      </c>
      <c r="N18" s="12" t="s">
        <v>28</v>
      </c>
      <c r="P18" s="84" t="s">
        <v>117</v>
      </c>
      <c r="Q18">
        <v>1.25</v>
      </c>
    </row>
    <row r="19" spans="1:17" ht="21.75" customHeight="1">
      <c r="A19" s="12" t="s">
        <v>29</v>
      </c>
      <c r="B19" s="47"/>
      <c r="C19" s="45"/>
      <c r="D19" s="44"/>
      <c r="E19" s="53" t="s">
        <v>126</v>
      </c>
      <c r="F19" s="53" t="s">
        <v>126</v>
      </c>
      <c r="G19" s="16">
        <f t="shared" si="0"/>
        <v>19</v>
      </c>
      <c r="H19" s="17">
        <f t="shared" si="1"/>
        <v>20</v>
      </c>
      <c r="I19" s="21"/>
      <c r="J19" s="19"/>
      <c r="K19" s="15"/>
      <c r="L19" s="53" t="s">
        <v>126</v>
      </c>
      <c r="M19" s="53" t="s">
        <v>126</v>
      </c>
      <c r="N19" s="12" t="s">
        <v>29</v>
      </c>
      <c r="P19" s="84" t="s">
        <v>118</v>
      </c>
      <c r="Q19">
        <v>1</v>
      </c>
    </row>
    <row r="20" spans="1:14" ht="21.75" customHeight="1">
      <c r="A20" s="12"/>
      <c r="B20" s="42"/>
      <c r="C20" s="43"/>
      <c r="D20" s="44"/>
      <c r="E20" s="53"/>
      <c r="F20" s="53"/>
      <c r="G20" s="16">
        <f t="shared" si="0"/>
        <v>21</v>
      </c>
      <c r="H20" s="17">
        <f t="shared" si="1"/>
        <v>22</v>
      </c>
      <c r="I20" s="13"/>
      <c r="J20" s="14"/>
      <c r="K20" s="15"/>
      <c r="L20" s="53"/>
      <c r="M20" s="53"/>
      <c r="N20" s="12"/>
    </row>
    <row r="21" spans="1:14" ht="21.75" customHeight="1" thickBot="1">
      <c r="A21" s="12"/>
      <c r="B21" s="42"/>
      <c r="C21" s="45"/>
      <c r="D21" s="46"/>
      <c r="E21" s="53"/>
      <c r="F21" s="53"/>
      <c r="G21" s="16">
        <f t="shared" si="0"/>
        <v>23</v>
      </c>
      <c r="H21" s="17">
        <f t="shared" si="1"/>
        <v>24</v>
      </c>
      <c r="I21" s="13"/>
      <c r="J21" s="19"/>
      <c r="K21" s="20"/>
      <c r="L21" s="53"/>
      <c r="M21" s="53"/>
      <c r="N21" s="12"/>
    </row>
    <row r="22" spans="1:11" ht="21.75" customHeight="1" thickBot="1">
      <c r="A22" s="29"/>
      <c r="B22" s="51">
        <f>B19+B16+B13+B10</f>
        <v>4.3</v>
      </c>
      <c r="C22" s="51">
        <f>C20+C17+C14+C11</f>
        <v>1.6</v>
      </c>
      <c r="D22" s="52">
        <f>D21+D18+D15+D12</f>
        <v>1.7</v>
      </c>
      <c r="I22" s="31">
        <f>I19+I16+I13+I10</f>
        <v>2.6</v>
      </c>
      <c r="J22" s="31">
        <f>J20+J17+J14+J11</f>
        <v>1.4</v>
      </c>
      <c r="K22" s="30">
        <f>K21+K18+K15+K12</f>
        <v>2.8</v>
      </c>
    </row>
    <row r="23" ht="21.75" customHeight="1"/>
    <row r="24" spans="2:11" ht="21.75" customHeight="1">
      <c r="B24" s="29" t="s">
        <v>7</v>
      </c>
      <c r="C24" s="108">
        <f>B22+I22</f>
        <v>6.9</v>
      </c>
      <c r="D24" s="108"/>
      <c r="E24" s="3" t="s">
        <v>22</v>
      </c>
      <c r="J24"/>
      <c r="K24"/>
    </row>
    <row r="25" spans="2:12" ht="21.75" customHeight="1">
      <c r="B25" s="29" t="s">
        <v>8</v>
      </c>
      <c r="C25" s="125">
        <f>C22+J22</f>
        <v>3</v>
      </c>
      <c r="D25" s="125"/>
      <c r="E25" s="3" t="s">
        <v>22</v>
      </c>
      <c r="I25" s="29" t="s">
        <v>10</v>
      </c>
      <c r="J25" s="109">
        <f>(I16+K15+J14+I13+K12+B10+C11+B13)*Q15+(D15+B16)*Q18+(J11+I10+D12+C14)*Q15</f>
        <v>15.149999999999999</v>
      </c>
      <c r="K25" s="109"/>
      <c r="L25" s="3" t="s">
        <v>13</v>
      </c>
    </row>
    <row r="26" spans="2:12" ht="21.75" customHeight="1">
      <c r="B26" s="29" t="s">
        <v>9</v>
      </c>
      <c r="C26" s="107">
        <f>D22+K22</f>
        <v>4.5</v>
      </c>
      <c r="D26" s="107"/>
      <c r="E26" s="3" t="s">
        <v>22</v>
      </c>
      <c r="J26" s="109">
        <f>(J25*1000)/Q12/3</f>
        <v>42.08333333333333</v>
      </c>
      <c r="K26" s="109"/>
      <c r="L26" s="3" t="s">
        <v>0</v>
      </c>
    </row>
    <row r="27" ht="21.75" customHeight="1"/>
    <row r="28" ht="21.75" customHeight="1"/>
    <row r="29" ht="21.75" customHeight="1"/>
    <row r="30" ht="21.75" customHeight="1"/>
    <row r="31" ht="19.5" customHeight="1"/>
  </sheetData>
  <mergeCells count="18">
    <mergeCell ref="J5:N5"/>
    <mergeCell ref="B5:C5"/>
    <mergeCell ref="G5:H5"/>
    <mergeCell ref="A8:A9"/>
    <mergeCell ref="B8:D8"/>
    <mergeCell ref="E8:E9"/>
    <mergeCell ref="G8:H8"/>
    <mergeCell ref="F8:F9"/>
    <mergeCell ref="I8:K8"/>
    <mergeCell ref="L8:L9"/>
    <mergeCell ref="N8:N9"/>
    <mergeCell ref="G9:H9"/>
    <mergeCell ref="M8:M9"/>
    <mergeCell ref="C24:D24"/>
    <mergeCell ref="C25:D25"/>
    <mergeCell ref="J25:K25"/>
    <mergeCell ref="C26:D26"/>
    <mergeCell ref="J26:K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Eric Singley</cp:lastModifiedBy>
  <cp:lastPrinted>2005-11-02T08:42:31Z</cp:lastPrinted>
  <dcterms:created xsi:type="dcterms:W3CDTF">2000-04-05T22:22:51Z</dcterms:created>
  <dcterms:modified xsi:type="dcterms:W3CDTF">2005-11-03T17:54:43Z</dcterms:modified>
  <cp:category/>
  <cp:version/>
  <cp:contentType/>
  <cp:contentStatus/>
</cp:coreProperties>
</file>