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'Sheet1'!$A$307:$G$325</definedName>
  </definedNames>
  <calcPr fullCalcOnLoad="1"/>
</workbook>
</file>

<file path=xl/sharedStrings.xml><?xml version="1.0" encoding="utf-8"?>
<sst xmlns="http://schemas.openxmlformats.org/spreadsheetml/2006/main" count="436" uniqueCount="111">
  <si>
    <t>Wall</t>
  </si>
  <si>
    <t>A1</t>
  </si>
  <si>
    <t>Length</t>
  </si>
  <si>
    <t>Floor</t>
  </si>
  <si>
    <t>Height</t>
  </si>
  <si>
    <t>Roof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</si>
  <si>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</si>
  <si>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</si>
  <si>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</si>
  <si>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</si>
  <si>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</si>
  <si>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</si>
  <si>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</si>
  <si>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</si>
  <si>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First</t>
  </si>
  <si>
    <t>A2</t>
  </si>
  <si>
    <t>A3</t>
  </si>
  <si>
    <t>Thickness</t>
  </si>
  <si>
    <t>E=</t>
  </si>
  <si>
    <t>f'c=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</si>
  <si>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</si>
  <si>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</si>
  <si>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</si>
  <si>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</si>
  <si>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</si>
  <si>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</si>
  <si>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</si>
  <si>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</si>
  <si>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</si>
  <si>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</si>
  <si>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</si>
  <si>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</si>
  <si>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D1</t>
  </si>
  <si>
    <t>E1</t>
  </si>
  <si>
    <t>F1</t>
  </si>
  <si>
    <t>G1</t>
  </si>
  <si>
    <t>East/West Stiffness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</si>
  <si>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</si>
  <si>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</si>
  <si>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</si>
  <si>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</si>
  <si>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</si>
  <si>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</si>
  <si>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</si>
  <si>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</si>
  <si>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</si>
  <si>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I1</t>
  </si>
  <si>
    <t>I2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</si>
  <si>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</si>
  <si>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</si>
  <si>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</si>
  <si>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</si>
  <si>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</si>
  <si>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</si>
  <si>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</si>
  <si>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</si>
  <si>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</si>
  <si>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</si>
  <si>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</si>
  <si>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</si>
  <si>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</si>
  <si>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</si>
  <si>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</si>
  <si>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</si>
  <si>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</si>
  <si>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</si>
  <si>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</si>
  <si>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K1</t>
  </si>
  <si>
    <t>K2</t>
  </si>
  <si>
    <t>L1</t>
  </si>
  <si>
    <t>M1</t>
  </si>
  <si>
    <t>N1</t>
  </si>
  <si>
    <t>O1</t>
  </si>
  <si>
    <t>P1</t>
  </si>
  <si>
    <t>Q1</t>
  </si>
  <si>
    <t>Q2</t>
  </si>
  <si>
    <t>R1</t>
  </si>
  <si>
    <t>R2</t>
  </si>
  <si>
    <t>R3</t>
  </si>
  <si>
    <t>S1</t>
  </si>
  <si>
    <t>North/South Stiffness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</si>
  <si>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</si>
  <si>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</si>
  <si>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</si>
  <si>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</si>
  <si>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</si>
  <si>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</si>
  <si>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</si>
  <si>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</si>
  <si>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</si>
  <si>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Sum</t>
  </si>
  <si>
    <t>Direct Shear East/West</t>
  </si>
  <si>
    <t>Direct Shear North/South</t>
  </si>
  <si>
    <t>Distance X</t>
  </si>
  <si>
    <t>Distance Y</t>
  </si>
  <si>
    <t>-</t>
  </si>
  <si>
    <t>Center of Rigidity</t>
  </si>
  <si>
    <r>
      <t>y</t>
    </r>
    <r>
      <rPr>
        <vertAlign val="subscript"/>
        <sz val="10"/>
        <rFont val="Arial"/>
        <family val="2"/>
      </rPr>
      <t>CR</t>
    </r>
  </si>
  <si>
    <r>
      <t>x</t>
    </r>
    <r>
      <rPr>
        <vertAlign val="subscript"/>
        <sz val="10"/>
        <rFont val="Arial"/>
        <family val="2"/>
      </rPr>
      <t>CR</t>
    </r>
  </si>
  <si>
    <r>
      <t>S</t>
    </r>
    <r>
      <rPr>
        <sz val="10"/>
        <rFont val="Arial"/>
        <family val="0"/>
      </rPr>
      <t>Lx</t>
    </r>
  </si>
  <si>
    <r>
      <t>S</t>
    </r>
    <r>
      <rPr>
        <sz val="10"/>
        <rFont val="Arial"/>
        <family val="0"/>
      </rPr>
      <t>Ly</t>
    </r>
  </si>
  <si>
    <r>
      <t>e</t>
    </r>
    <r>
      <rPr>
        <vertAlign val="subscript"/>
        <sz val="10"/>
        <rFont val="Arial"/>
        <family val="2"/>
      </rPr>
      <t>y</t>
    </r>
  </si>
  <si>
    <r>
      <t>e</t>
    </r>
    <r>
      <rPr>
        <vertAlign val="subscript"/>
        <sz val="10"/>
        <rFont val="Arial"/>
        <family val="2"/>
      </rPr>
      <t>x</t>
    </r>
  </si>
  <si>
    <t>Story Forces</t>
  </si>
  <si>
    <t>k</t>
  </si>
  <si>
    <t>x</t>
  </si>
  <si>
    <t>Torsional Shear</t>
  </si>
  <si>
    <r>
      <t>kx</t>
    </r>
    <r>
      <rPr>
        <b/>
        <vertAlign val="superscript"/>
        <sz val="10"/>
        <rFont val="Arial"/>
        <family val="2"/>
      </rPr>
      <t>2</t>
    </r>
  </si>
  <si>
    <t>Torsional Moment</t>
  </si>
  <si>
    <r>
      <t>kx/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kx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</si>
  <si>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sz val="10"/>
        <rFont val="Arial"/>
        <family val="2"/>
      </rPr>
      <t>kx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</si>
</sst>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E+00"/>
    <numFmt numFmtId="173" formatCode="0.000E+00"/>
    <numFmt numFmtId="174" formatCode="0.0E+00"/>
    <numFmt numFmtId="175" formatCode="0E+00"/>
    <numFmt numFmtId="176" formatCode="0.00000E+00"/>
    <numFmt numFmtId="177" formatCode="0.000000E+00"/>
    <numFmt numFmtId="178" formatCode="0.0000000E+00"/>
    <numFmt numFmtId="179" formatCode="0.00000000E+00"/>
  </numFmts>
  <fonts count="8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7" borderId="11" xfId="0" applyFont="1" applyFill="1" applyBorder="1" applyAlignment="1">
      <alignment horizontal="right"/>
    </xf>
    <xf numFmtId="2" fontId="1" fillId="7" borderId="11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0" fontId="5" fillId="7" borderId="18" xfId="0" applyFont="1" applyFill="1" applyBorder="1" applyAlignment="1">
      <alignment horizontal="right"/>
    </xf>
    <xf numFmtId="2" fontId="1" fillId="7" borderId="18" xfId="0" applyNumberFormat="1" applyFont="1" applyFill="1" applyBorder="1" applyAlignment="1">
      <alignment horizontal="center"/>
    </xf>
    <xf numFmtId="165" fontId="0" fillId="7" borderId="18" xfId="0" applyNumberFormat="1" applyFill="1" applyBorder="1" applyAlignment="1">
      <alignment horizontal="center"/>
    </xf>
    <xf numFmtId="165" fontId="0" fillId="7" borderId="19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6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tabSelected="1" workbookViewId="0" topLeftCell="A298">
      <selection activeCell="A307" sqref="A307:G325"/>
    </sheetView>
  </sheetViews>
  <sheetFormatPr defaultColWidth="9.140625" defaultRowHeight="15.75" customHeight="1"/>
  <cols>
    <col min="1" max="1" width="15.7109375" style="56" customWidth="1"/>
    <col min="2" max="16384" width="15.7109375" style="9" customWidth="1"/>
  </cols>
  <sheetData>
    <row r="1" spans="1:4" ht="15.75" customHeight="1" thickBot="1">
      <c r="A1" s="77" t="s">
        <v>3</v>
      </c>
      <c r="B1" s="78" t="s">
        <v>4</v>
      </c>
      <c r="C1" s="79" t="s">
        <v>103</v>
      </c>
      <c r="D1" s="70"/>
    </row>
    <row r="2" spans="1:6" ht="15.75" customHeight="1">
      <c r="A2" s="54" t="s">
        <v>5</v>
      </c>
      <c r="B2" s="1">
        <v>99.14</v>
      </c>
      <c r="C2" s="2">
        <v>26</v>
      </c>
      <c r="D2" s="76"/>
      <c r="E2" s="10" t="s">
        <v>19</v>
      </c>
      <c r="F2" s="11">
        <v>4000</v>
      </c>
    </row>
    <row r="3" spans="1:6" ht="15.75" customHeight="1">
      <c r="A3" s="36" t="s">
        <v>6</v>
      </c>
      <c r="B3" s="4">
        <v>88.64</v>
      </c>
      <c r="C3" s="5">
        <f>C2+152.16</f>
        <v>178.16</v>
      </c>
      <c r="D3" s="76"/>
      <c r="E3" s="10" t="s">
        <v>18</v>
      </c>
      <c r="F3" s="12">
        <f>(57000*(F2)^0.5)/1000</f>
        <v>3604.9965325919525</v>
      </c>
    </row>
    <row r="4" spans="1:4" ht="15.75" customHeight="1">
      <c r="A4" s="36" t="s">
        <v>7</v>
      </c>
      <c r="B4" s="4">
        <v>79.31</v>
      </c>
      <c r="C4" s="5">
        <f>C3+105.72</f>
        <v>283.88</v>
      </c>
      <c r="D4" s="76"/>
    </row>
    <row r="5" spans="1:4" ht="15.75" customHeight="1">
      <c r="A5" s="36" t="s">
        <v>8</v>
      </c>
      <c r="B5" s="4">
        <v>69.98</v>
      </c>
      <c r="C5" s="5">
        <f>C4+110.1</f>
        <v>393.98</v>
      </c>
      <c r="D5" s="76"/>
    </row>
    <row r="6" spans="1:4" ht="15.75" customHeight="1">
      <c r="A6" s="36" t="s">
        <v>9</v>
      </c>
      <c r="B6" s="4">
        <v>60.65</v>
      </c>
      <c r="C6" s="5">
        <f>C5+97.83</f>
        <v>491.81</v>
      </c>
      <c r="D6" s="76"/>
    </row>
    <row r="7" spans="1:4" ht="15.75" customHeight="1">
      <c r="A7" s="36" t="s">
        <v>10</v>
      </c>
      <c r="B7" s="4">
        <v>51.32</v>
      </c>
      <c r="C7" s="5">
        <f>C6+85.67</f>
        <v>577.48</v>
      </c>
      <c r="D7" s="76"/>
    </row>
    <row r="8" spans="1:4" ht="15.75" customHeight="1">
      <c r="A8" s="36" t="s">
        <v>11</v>
      </c>
      <c r="B8" s="4">
        <v>41.99</v>
      </c>
      <c r="C8" s="5">
        <f>C7+73.63</f>
        <v>651.11</v>
      </c>
      <c r="D8" s="76"/>
    </row>
    <row r="9" spans="1:4" ht="15.75" customHeight="1">
      <c r="A9" s="36" t="s">
        <v>12</v>
      </c>
      <c r="B9" s="4">
        <v>32.66</v>
      </c>
      <c r="C9" s="5">
        <f>C8+61.69</f>
        <v>712.8</v>
      </c>
      <c r="D9" s="76"/>
    </row>
    <row r="10" spans="1:4" ht="15.75" customHeight="1">
      <c r="A10" s="36" t="s">
        <v>13</v>
      </c>
      <c r="B10" s="4">
        <v>23.33</v>
      </c>
      <c r="C10" s="5">
        <f>C9+49.93</f>
        <v>762.7299999999999</v>
      </c>
      <c r="D10" s="76"/>
    </row>
    <row r="11" spans="1:4" ht="15.75" customHeight="1" thickBot="1">
      <c r="A11" s="53" t="s">
        <v>14</v>
      </c>
      <c r="B11" s="7">
        <v>12</v>
      </c>
      <c r="C11" s="8">
        <f>C10+38.45</f>
        <v>801.18</v>
      </c>
      <c r="D11" s="76"/>
    </row>
    <row r="12" spans="3:4" ht="15.75" customHeight="1">
      <c r="C12" s="71"/>
      <c r="D12" s="71"/>
    </row>
    <row r="13" ht="15.75" customHeight="1" thickBot="1">
      <c r="A13" s="13" t="s">
        <v>36</v>
      </c>
    </row>
    <row r="14" spans="1:13" ht="15.75" customHeight="1" thickBot="1">
      <c r="A14" s="30" t="s">
        <v>0</v>
      </c>
      <c r="B14" s="31" t="s">
        <v>2</v>
      </c>
      <c r="C14" s="31" t="s">
        <v>17</v>
      </c>
      <c r="D14" s="31" t="s">
        <v>14</v>
      </c>
      <c r="E14" s="31" t="s">
        <v>13</v>
      </c>
      <c r="F14" s="31" t="s">
        <v>12</v>
      </c>
      <c r="G14" s="31" t="s">
        <v>11</v>
      </c>
      <c r="H14" s="31" t="s">
        <v>10</v>
      </c>
      <c r="I14" s="31" t="s">
        <v>9</v>
      </c>
      <c r="J14" s="31" t="s">
        <v>8</v>
      </c>
      <c r="K14" s="31" t="s">
        <v>7</v>
      </c>
      <c r="L14" s="31" t="s">
        <v>6</v>
      </c>
      <c r="M14" s="32" t="s">
        <v>5</v>
      </c>
    </row>
    <row r="15" spans="1:13" ht="15.75" customHeight="1">
      <c r="A15" s="16" t="s">
        <v>1</v>
      </c>
      <c r="B15" s="25">
        <v>6.33</v>
      </c>
      <c r="C15" s="25">
        <v>10</v>
      </c>
      <c r="D15" s="26">
        <f>(C15*$F$3)/((4*($B$11/B15)^3)+(3*($B$11/B15)))</f>
        <v>1094.4515405470547</v>
      </c>
      <c r="E15" s="26">
        <f>(C15*$F$3)/((4*($B$10/B15)^3)+(3*($B$10/B15)))</f>
        <v>170.59714256518504</v>
      </c>
      <c r="F15" s="26">
        <f>(C15*$F$3)/((4*($B$9/B15)^3)+(3*($B$9/B15)))</f>
        <v>63.81770254138786</v>
      </c>
      <c r="G15" s="26">
        <f>(C15*$F$3)/((4*($B$8/B15)^3)+(3*($B$8/B15)))</f>
        <v>30.358375852403388</v>
      </c>
      <c r="H15" s="26">
        <f>(C15*$F$3)/((4*($B$7/B15)^3)+(3*($B$7/B15)))</f>
        <v>16.72124821675417</v>
      </c>
      <c r="I15" s="26">
        <f>(C15*$F$3)/((4*($B$6/B15)^3)+(3*($B$6/B15)))</f>
        <v>10.16318721700893</v>
      </c>
      <c r="J15" s="26">
        <f>(C15*$F$3)/((4*($B$5/B15)^3)+(3*($B$5/B15)))</f>
        <v>6.629446510200292</v>
      </c>
      <c r="K15" s="26">
        <f>(C15*$F$3)/((4*($B$4/B15)^3)+(3*($B$4/B15)))</f>
        <v>4.56039206790022</v>
      </c>
      <c r="L15" s="26">
        <f>(C15*$F$3)/((4*($B$3/B15)^3)+(3*($B$3/B15)))</f>
        <v>3.269706910785093</v>
      </c>
      <c r="M15" s="27">
        <f>(C15*$F$3)/((4*($B$2/B15)^3)+(3*($B$2/B15)))</f>
        <v>2.3387478616577866</v>
      </c>
    </row>
    <row r="16" spans="1:13" ht="15.75" customHeight="1">
      <c r="A16" s="36" t="s">
        <v>15</v>
      </c>
      <c r="B16" s="14">
        <v>4</v>
      </c>
      <c r="C16" s="14">
        <v>10</v>
      </c>
      <c r="D16" s="15">
        <f aca="true" t="shared" si="0" ref="D16:D53">(C16*$F$3)/((4*($B$11/B16)^3)+(3*($B$11/B16)))</f>
        <v>308.11936175999597</v>
      </c>
      <c r="E16" s="15">
        <f aca="true" t="shared" si="1" ref="E16:E53">(C16*$F$3)/((4*($B$10/B16)^3)+(3*($B$10/B16)))</f>
        <v>44.44364817134381</v>
      </c>
      <c r="F16" s="15">
        <f aca="true" t="shared" si="2" ref="F16:F53">(C16*$F$3)/((4*($B$9/B16)^3)+(3*($B$9/B16)))</f>
        <v>16.37260554012101</v>
      </c>
      <c r="G16" s="15">
        <f aca="true" t="shared" si="3" ref="G16:G53">(C16*$F$3)/((4*($B$8/B16)^3)+(3*($B$8/B16)))</f>
        <v>7.738226394905402</v>
      </c>
      <c r="H16" s="15">
        <f aca="true" t="shared" si="4" ref="H16:H53">(C16*$F$3)/((4*($B$7/B16)^3)+(3*($B$7/B16)))</f>
        <v>4.248059871708545</v>
      </c>
      <c r="I16" s="15">
        <f aca="true" t="shared" si="5" ref="I16:I53">(C16*$F$3)/((4*($B$6/B16)^3)+(3*($B$6/B16)))</f>
        <v>2.577020891653638</v>
      </c>
      <c r="J16" s="15">
        <f aca="true" t="shared" si="6" ref="J16:J53">(C16*$F$3)/((4*($B$5/B16)^3)+(3*($B$5/B16)))</f>
        <v>1.678959170375363</v>
      </c>
      <c r="K16" s="15">
        <f aca="true" t="shared" si="7" ref="K16:K53">(C16*$F$3)/((4*($B$4/B16)^3)+(3*($B$4/B16)))</f>
        <v>1.1540197487583521</v>
      </c>
      <c r="L16" s="15">
        <f aca="true" t="shared" si="8" ref="L16:L53">(C16*$F$3)/((4*($B$3/B16)^3)+(3*($B$3/B16)))</f>
        <v>0.8269377229172893</v>
      </c>
      <c r="M16" s="17">
        <f aca="true" t="shared" si="9" ref="M16:M53">(C16*$F$3)/((4*($B$2/B16)^3)+(3*($B$2/B16)))</f>
        <v>0.5912187236310821</v>
      </c>
    </row>
    <row r="17" spans="1:13" ht="15.75" customHeight="1" thickBot="1">
      <c r="A17" s="53" t="s">
        <v>16</v>
      </c>
      <c r="B17" s="28">
        <v>3.833</v>
      </c>
      <c r="C17" s="28">
        <v>10</v>
      </c>
      <c r="D17" s="18">
        <f t="shared" si="0"/>
        <v>272.83204228986426</v>
      </c>
      <c r="E17" s="18">
        <f t="shared" si="1"/>
        <v>39.17534160379971</v>
      </c>
      <c r="F17" s="18">
        <f t="shared" si="2"/>
        <v>14.419475523635942</v>
      </c>
      <c r="G17" s="18">
        <f t="shared" si="3"/>
        <v>6.8126802279753536</v>
      </c>
      <c r="H17" s="18">
        <f t="shared" si="4"/>
        <v>3.739281715868367</v>
      </c>
      <c r="I17" s="18">
        <f t="shared" si="5"/>
        <v>2.2681401887277644</v>
      </c>
      <c r="J17" s="18">
        <f t="shared" si="6"/>
        <v>1.477622240582529</v>
      </c>
      <c r="K17" s="18">
        <f t="shared" si="7"/>
        <v>1.0155874823529487</v>
      </c>
      <c r="L17" s="18">
        <f t="shared" si="8"/>
        <v>0.7277185360894469</v>
      </c>
      <c r="M17" s="19">
        <f t="shared" si="9"/>
        <v>0.5202690161647194</v>
      </c>
    </row>
    <row r="18" spans="1:13" ht="15.75" customHeight="1">
      <c r="A18" s="16" t="s">
        <v>20</v>
      </c>
      <c r="B18" s="29">
        <v>13.5</v>
      </c>
      <c r="C18" s="29">
        <v>18</v>
      </c>
      <c r="D18" s="26">
        <f t="shared" si="0"/>
        <v>11849.890906981864</v>
      </c>
      <c r="E18" s="26">
        <f t="shared" si="1"/>
        <v>2512.302153351025</v>
      </c>
      <c r="F18" s="26">
        <f t="shared" si="2"/>
        <v>1015.5604984244626</v>
      </c>
      <c r="G18" s="26">
        <f t="shared" si="3"/>
        <v>500.32710518391616</v>
      </c>
      <c r="H18" s="26">
        <f t="shared" si="4"/>
        <v>280.72743476477626</v>
      </c>
      <c r="I18" s="26">
        <f t="shared" si="5"/>
        <v>172.4967039495948</v>
      </c>
      <c r="J18" s="26">
        <f t="shared" si="6"/>
        <v>113.30294347568831</v>
      </c>
      <c r="K18" s="26">
        <f t="shared" si="7"/>
        <v>78.3066050035832</v>
      </c>
      <c r="L18" s="26">
        <f t="shared" si="8"/>
        <v>56.32991063389431</v>
      </c>
      <c r="M18" s="27">
        <f t="shared" si="9"/>
        <v>40.39929994262385</v>
      </c>
    </row>
    <row r="19" spans="1:13" ht="15.75" customHeight="1">
      <c r="A19" s="36" t="s">
        <v>21</v>
      </c>
      <c r="B19" s="4">
        <v>6</v>
      </c>
      <c r="C19" s="4">
        <v>18</v>
      </c>
      <c r="D19" s="15">
        <f t="shared" si="0"/>
        <v>1707.6299364909248</v>
      </c>
      <c r="E19" s="15">
        <f t="shared" si="1"/>
        <v>262.9060568669108</v>
      </c>
      <c r="F19" s="15">
        <f t="shared" si="2"/>
        <v>98.09941392599563</v>
      </c>
      <c r="G19" s="15">
        <f t="shared" si="3"/>
        <v>46.61582433414346</v>
      </c>
      <c r="H19" s="15">
        <f t="shared" si="4"/>
        <v>25.66147633492479</v>
      </c>
      <c r="I19" s="15">
        <f t="shared" si="5"/>
        <v>15.592026949770652</v>
      </c>
      <c r="J19" s="15">
        <f t="shared" si="6"/>
        <v>10.16860690967242</v>
      </c>
      <c r="K19" s="15">
        <f t="shared" si="7"/>
        <v>6.9940230237667125</v>
      </c>
      <c r="L19" s="15">
        <f t="shared" si="8"/>
        <v>5.014088799405103</v>
      </c>
      <c r="M19" s="17">
        <f t="shared" si="9"/>
        <v>3.586187407825731</v>
      </c>
    </row>
    <row r="20" spans="1:13" ht="15.75" customHeight="1">
      <c r="A20" s="36" t="s">
        <v>22</v>
      </c>
      <c r="B20" s="4">
        <v>2</v>
      </c>
      <c r="C20" s="4">
        <v>18</v>
      </c>
      <c r="D20" s="15">
        <f t="shared" si="0"/>
        <v>73.57135780799902</v>
      </c>
      <c r="E20" s="15">
        <f t="shared" si="1"/>
        <v>10.16426485988546</v>
      </c>
      <c r="F20" s="15">
        <f t="shared" si="2"/>
        <v>3.714831182018646</v>
      </c>
      <c r="G20" s="15">
        <f t="shared" si="3"/>
        <v>1.7499732423610155</v>
      </c>
      <c r="H20" s="15">
        <f t="shared" si="4"/>
        <v>0.9590759518531343</v>
      </c>
      <c r="I20" s="15">
        <f t="shared" si="5"/>
        <v>0.5812472144514642</v>
      </c>
      <c r="J20" s="15">
        <f t="shared" si="6"/>
        <v>0.37845964053385245</v>
      </c>
      <c r="K20" s="15">
        <f t="shared" si="7"/>
        <v>0.26002578650765934</v>
      </c>
      <c r="L20" s="15">
        <f t="shared" si="8"/>
        <v>0.18627403324441125</v>
      </c>
      <c r="M20" s="17">
        <f t="shared" si="9"/>
        <v>0.13314598352737242</v>
      </c>
    </row>
    <row r="21" spans="1:13" ht="15.75" customHeight="1">
      <c r="A21" s="36" t="s">
        <v>23</v>
      </c>
      <c r="B21" s="4">
        <v>7</v>
      </c>
      <c r="C21" s="4">
        <v>18</v>
      </c>
      <c r="D21" s="15">
        <f t="shared" si="0"/>
        <v>2565.381349956514</v>
      </c>
      <c r="E21" s="15">
        <f t="shared" si="1"/>
        <v>410.4795612060248</v>
      </c>
      <c r="F21" s="15">
        <f t="shared" si="2"/>
        <v>154.40176095911053</v>
      </c>
      <c r="G21" s="15">
        <f t="shared" si="3"/>
        <v>73.62321807328736</v>
      </c>
      <c r="H21" s="15">
        <f t="shared" si="4"/>
        <v>40.60069717318473</v>
      </c>
      <c r="I21" s="15">
        <f t="shared" si="5"/>
        <v>24.694582978885002</v>
      </c>
      <c r="J21" s="15">
        <f t="shared" si="6"/>
        <v>16.11546226987935</v>
      </c>
      <c r="K21" s="15">
        <f t="shared" si="7"/>
        <v>11.089134159663471</v>
      </c>
      <c r="L21" s="15">
        <f t="shared" si="8"/>
        <v>7.952352837617334</v>
      </c>
      <c r="M21" s="17">
        <f t="shared" si="9"/>
        <v>5.689104714043616</v>
      </c>
    </row>
    <row r="22" spans="1:13" ht="15.75" customHeight="1">
      <c r="A22" s="36" t="s">
        <v>24</v>
      </c>
      <c r="B22" s="4">
        <v>2</v>
      </c>
      <c r="C22" s="4">
        <v>18</v>
      </c>
      <c r="D22" s="15">
        <f t="shared" si="0"/>
        <v>73.57135780799902</v>
      </c>
      <c r="E22" s="15">
        <f t="shared" si="1"/>
        <v>10.16426485988546</v>
      </c>
      <c r="F22" s="15">
        <f t="shared" si="2"/>
        <v>3.714831182018646</v>
      </c>
      <c r="G22" s="15">
        <f t="shared" si="3"/>
        <v>1.7499732423610155</v>
      </c>
      <c r="H22" s="15">
        <f t="shared" si="4"/>
        <v>0.9590759518531343</v>
      </c>
      <c r="I22" s="15">
        <f t="shared" si="5"/>
        <v>0.5812472144514642</v>
      </c>
      <c r="J22" s="15">
        <f t="shared" si="6"/>
        <v>0.37845964053385245</v>
      </c>
      <c r="K22" s="15">
        <f t="shared" si="7"/>
        <v>0.26002578650765934</v>
      </c>
      <c r="L22" s="15">
        <f t="shared" si="8"/>
        <v>0.18627403324441125</v>
      </c>
      <c r="M22" s="17">
        <f t="shared" si="9"/>
        <v>0.13314598352737242</v>
      </c>
    </row>
    <row r="23" spans="1:13" ht="15.75" customHeight="1">
      <c r="A23" s="36" t="s">
        <v>25</v>
      </c>
      <c r="B23" s="4">
        <v>6</v>
      </c>
      <c r="C23" s="4">
        <v>18</v>
      </c>
      <c r="D23" s="15">
        <f t="shared" si="0"/>
        <v>1707.6299364909248</v>
      </c>
      <c r="E23" s="15">
        <f t="shared" si="1"/>
        <v>262.9060568669108</v>
      </c>
      <c r="F23" s="15">
        <f t="shared" si="2"/>
        <v>98.09941392599563</v>
      </c>
      <c r="G23" s="15">
        <f t="shared" si="3"/>
        <v>46.61582433414346</v>
      </c>
      <c r="H23" s="15">
        <f t="shared" si="4"/>
        <v>25.66147633492479</v>
      </c>
      <c r="I23" s="15">
        <f t="shared" si="5"/>
        <v>15.592026949770652</v>
      </c>
      <c r="J23" s="15">
        <f t="shared" si="6"/>
        <v>10.16860690967242</v>
      </c>
      <c r="K23" s="15">
        <f t="shared" si="7"/>
        <v>6.9940230237667125</v>
      </c>
      <c r="L23" s="15">
        <f t="shared" si="8"/>
        <v>5.014088799405103</v>
      </c>
      <c r="M23" s="17">
        <f t="shared" si="9"/>
        <v>3.586187407825731</v>
      </c>
    </row>
    <row r="24" spans="1:13" ht="15.75" customHeight="1">
      <c r="A24" s="36" t="s">
        <v>26</v>
      </c>
      <c r="B24" s="4">
        <v>2</v>
      </c>
      <c r="C24" s="4">
        <v>18</v>
      </c>
      <c r="D24" s="15">
        <f t="shared" si="0"/>
        <v>73.57135780799902</v>
      </c>
      <c r="E24" s="15">
        <f t="shared" si="1"/>
        <v>10.16426485988546</v>
      </c>
      <c r="F24" s="15">
        <f t="shared" si="2"/>
        <v>3.714831182018646</v>
      </c>
      <c r="G24" s="15">
        <f t="shared" si="3"/>
        <v>1.7499732423610155</v>
      </c>
      <c r="H24" s="15">
        <f t="shared" si="4"/>
        <v>0.9590759518531343</v>
      </c>
      <c r="I24" s="15">
        <f t="shared" si="5"/>
        <v>0.5812472144514642</v>
      </c>
      <c r="J24" s="15">
        <f t="shared" si="6"/>
        <v>0.37845964053385245</v>
      </c>
      <c r="K24" s="15">
        <f t="shared" si="7"/>
        <v>0.26002578650765934</v>
      </c>
      <c r="L24" s="15">
        <f t="shared" si="8"/>
        <v>0.18627403324441125</v>
      </c>
      <c r="M24" s="17">
        <f t="shared" si="9"/>
        <v>0.13314598352737242</v>
      </c>
    </row>
    <row r="25" spans="1:13" ht="15.75" customHeight="1">
      <c r="A25" s="36" t="s">
        <v>27</v>
      </c>
      <c r="B25" s="4">
        <v>6</v>
      </c>
      <c r="C25" s="4">
        <v>18</v>
      </c>
      <c r="D25" s="15">
        <f t="shared" si="0"/>
        <v>1707.6299364909248</v>
      </c>
      <c r="E25" s="15">
        <f t="shared" si="1"/>
        <v>262.9060568669108</v>
      </c>
      <c r="F25" s="15">
        <f t="shared" si="2"/>
        <v>98.09941392599563</v>
      </c>
      <c r="G25" s="15">
        <f t="shared" si="3"/>
        <v>46.61582433414346</v>
      </c>
      <c r="H25" s="15">
        <f t="shared" si="4"/>
        <v>25.66147633492479</v>
      </c>
      <c r="I25" s="15">
        <f t="shared" si="5"/>
        <v>15.592026949770652</v>
      </c>
      <c r="J25" s="15">
        <f t="shared" si="6"/>
        <v>10.16860690967242</v>
      </c>
      <c r="K25" s="15">
        <f t="shared" si="7"/>
        <v>6.9940230237667125</v>
      </c>
      <c r="L25" s="15">
        <f t="shared" si="8"/>
        <v>5.014088799405103</v>
      </c>
      <c r="M25" s="17">
        <f t="shared" si="9"/>
        <v>3.586187407825731</v>
      </c>
    </row>
    <row r="26" spans="1:13" ht="15.75" customHeight="1">
      <c r="A26" s="36" t="s">
        <v>28</v>
      </c>
      <c r="B26" s="4">
        <v>2</v>
      </c>
      <c r="C26" s="4">
        <v>18</v>
      </c>
      <c r="D26" s="15">
        <f t="shared" si="0"/>
        <v>73.57135780799902</v>
      </c>
      <c r="E26" s="15">
        <f t="shared" si="1"/>
        <v>10.16426485988546</v>
      </c>
      <c r="F26" s="15">
        <f t="shared" si="2"/>
        <v>3.714831182018646</v>
      </c>
      <c r="G26" s="15">
        <f t="shared" si="3"/>
        <v>1.7499732423610155</v>
      </c>
      <c r="H26" s="15">
        <f t="shared" si="4"/>
        <v>0.9590759518531343</v>
      </c>
      <c r="I26" s="15">
        <f t="shared" si="5"/>
        <v>0.5812472144514642</v>
      </c>
      <c r="J26" s="15">
        <f t="shared" si="6"/>
        <v>0.37845964053385245</v>
      </c>
      <c r="K26" s="15">
        <f t="shared" si="7"/>
        <v>0.26002578650765934</v>
      </c>
      <c r="L26" s="15">
        <f t="shared" si="8"/>
        <v>0.18627403324441125</v>
      </c>
      <c r="M26" s="17">
        <f t="shared" si="9"/>
        <v>0.13314598352737242</v>
      </c>
    </row>
    <row r="27" spans="1:13" ht="15.75" customHeight="1" thickBot="1">
      <c r="A27" s="53" t="s">
        <v>29</v>
      </c>
      <c r="B27" s="7">
        <v>12.667</v>
      </c>
      <c r="C27" s="7">
        <v>18</v>
      </c>
      <c r="D27" s="18">
        <f t="shared" si="0"/>
        <v>10394.296297333996</v>
      </c>
      <c r="E27" s="18">
        <f t="shared" si="1"/>
        <v>2126.3998549876314</v>
      </c>
      <c r="F27" s="18">
        <f t="shared" si="2"/>
        <v>850.4840861331088</v>
      </c>
      <c r="G27" s="18">
        <f t="shared" si="3"/>
        <v>416.8955230558315</v>
      </c>
      <c r="H27" s="18">
        <f t="shared" si="4"/>
        <v>233.2787350761272</v>
      </c>
      <c r="I27" s="18">
        <f t="shared" si="5"/>
        <v>143.10861132421658</v>
      </c>
      <c r="J27" s="18">
        <f t="shared" si="6"/>
        <v>93.90179397408828</v>
      </c>
      <c r="K27" s="18">
        <f t="shared" si="7"/>
        <v>64.8521724653379</v>
      </c>
      <c r="L27" s="18">
        <f t="shared" si="8"/>
        <v>46.62814570104316</v>
      </c>
      <c r="M27" s="19">
        <f t="shared" si="9"/>
        <v>33.42772888560573</v>
      </c>
    </row>
    <row r="28" spans="1:13" ht="15.75" customHeight="1">
      <c r="A28" s="16" t="s">
        <v>30</v>
      </c>
      <c r="B28" s="29">
        <v>19</v>
      </c>
      <c r="C28" s="29">
        <v>18</v>
      </c>
      <c r="D28" s="26">
        <f t="shared" si="0"/>
        <v>22356.845585034538</v>
      </c>
      <c r="E28" s="26">
        <f t="shared" si="1"/>
        <v>5851.740948371688</v>
      </c>
      <c r="F28" s="26">
        <f t="shared" si="2"/>
        <v>2547.371911015515</v>
      </c>
      <c r="G28" s="26">
        <f t="shared" si="3"/>
        <v>1302.8683689006996</v>
      </c>
      <c r="H28" s="26">
        <f t="shared" si="4"/>
        <v>746.4853274139888</v>
      </c>
      <c r="I28" s="26">
        <f t="shared" si="5"/>
        <v>464.5594069569675</v>
      </c>
      <c r="J28" s="26">
        <f t="shared" si="6"/>
        <v>307.6705252904288</v>
      </c>
      <c r="K28" s="26">
        <f t="shared" si="7"/>
        <v>213.8413519750815</v>
      </c>
      <c r="L28" s="26">
        <f t="shared" si="8"/>
        <v>154.445562065813</v>
      </c>
      <c r="M28" s="27">
        <f t="shared" si="9"/>
        <v>111.12961943287831</v>
      </c>
    </row>
    <row r="29" spans="1:13" ht="15.75" customHeight="1" thickBot="1">
      <c r="A29" s="53" t="s">
        <v>31</v>
      </c>
      <c r="B29" s="7">
        <v>11</v>
      </c>
      <c r="C29" s="7">
        <v>18</v>
      </c>
      <c r="D29" s="18">
        <f t="shared" si="0"/>
        <v>7664.9367170605265</v>
      </c>
      <c r="E29" s="18">
        <f t="shared" si="1"/>
        <v>1457.405326702568</v>
      </c>
      <c r="F29" s="18">
        <f t="shared" si="2"/>
        <v>571.1973136827452</v>
      </c>
      <c r="G29" s="18">
        <f t="shared" si="3"/>
        <v>277.3708870889861</v>
      </c>
      <c r="H29" s="18">
        <f t="shared" si="4"/>
        <v>154.42697776621577</v>
      </c>
      <c r="I29" s="18">
        <f t="shared" si="5"/>
        <v>94.45361876913272</v>
      </c>
      <c r="J29" s="18">
        <f t="shared" si="6"/>
        <v>61.85849595271525</v>
      </c>
      <c r="K29" s="18">
        <f t="shared" si="7"/>
        <v>42.666848128169406</v>
      </c>
      <c r="L29" s="18">
        <f t="shared" si="8"/>
        <v>30.649173325852743</v>
      </c>
      <c r="M29" s="19">
        <f t="shared" si="9"/>
        <v>21.956200073524407</v>
      </c>
    </row>
    <row r="30" spans="1:13" ht="15.75" customHeight="1" thickBot="1">
      <c r="A30" s="55" t="s">
        <v>32</v>
      </c>
      <c r="B30" s="33">
        <v>6</v>
      </c>
      <c r="C30" s="33">
        <v>10</v>
      </c>
      <c r="D30" s="34">
        <f t="shared" si="0"/>
        <v>948.6832980505138</v>
      </c>
      <c r="E30" s="34">
        <f t="shared" si="1"/>
        <v>146.0589204816171</v>
      </c>
      <c r="F30" s="34">
        <f t="shared" si="2"/>
        <v>54.499674403330914</v>
      </c>
      <c r="G30" s="34">
        <f t="shared" si="3"/>
        <v>25.897680185635256</v>
      </c>
      <c r="H30" s="34">
        <f t="shared" si="4"/>
        <v>14.256375741624884</v>
      </c>
      <c r="I30" s="34">
        <f t="shared" si="5"/>
        <v>8.66223719431703</v>
      </c>
      <c r="J30" s="34">
        <f t="shared" si="6"/>
        <v>5.649226060929122</v>
      </c>
      <c r="K30" s="34">
        <f t="shared" si="7"/>
        <v>3.8855683465370627</v>
      </c>
      <c r="L30" s="34">
        <f t="shared" si="8"/>
        <v>2.7856048885583906</v>
      </c>
      <c r="M30" s="35">
        <f t="shared" si="9"/>
        <v>1.992326337680962</v>
      </c>
    </row>
    <row r="31" spans="1:13" ht="15.75" customHeight="1" thickBot="1">
      <c r="A31" s="55" t="s">
        <v>33</v>
      </c>
      <c r="B31" s="33">
        <v>5.7325</v>
      </c>
      <c r="C31" s="33">
        <v>8</v>
      </c>
      <c r="D31" s="34">
        <f t="shared" si="0"/>
        <v>671.1341155136024</v>
      </c>
      <c r="E31" s="34">
        <f t="shared" si="1"/>
        <v>102.32684770841048</v>
      </c>
      <c r="F31" s="34">
        <f t="shared" si="2"/>
        <v>38.10641029241026</v>
      </c>
      <c r="G31" s="34">
        <f t="shared" si="3"/>
        <v>18.092588564141934</v>
      </c>
      <c r="H31" s="34">
        <f t="shared" si="4"/>
        <v>9.955473690449871</v>
      </c>
      <c r="I31" s="34">
        <f t="shared" si="5"/>
        <v>6.0474803601561975</v>
      </c>
      <c r="J31" s="34">
        <f t="shared" si="6"/>
        <v>3.9433472999646395</v>
      </c>
      <c r="K31" s="34">
        <f t="shared" si="7"/>
        <v>2.711969700522588</v>
      </c>
      <c r="L31" s="34">
        <f t="shared" si="8"/>
        <v>1.944095623972333</v>
      </c>
      <c r="M31" s="35">
        <f t="shared" si="9"/>
        <v>1.3903771972945218</v>
      </c>
    </row>
    <row r="32" spans="1:13" ht="15.75" customHeight="1" thickBot="1">
      <c r="A32" s="55" t="s">
        <v>34</v>
      </c>
      <c r="B32" s="33">
        <v>7.833</v>
      </c>
      <c r="C32" s="33">
        <v>8</v>
      </c>
      <c r="D32" s="34">
        <f t="shared" si="0"/>
        <v>1519.6574856952611</v>
      </c>
      <c r="E32" s="34">
        <f t="shared" si="1"/>
        <v>251.60972620244888</v>
      </c>
      <c r="F32" s="34">
        <f t="shared" si="2"/>
        <v>95.35157673768867</v>
      </c>
      <c r="G32" s="34">
        <f t="shared" si="3"/>
        <v>45.61338366691828</v>
      </c>
      <c r="H32" s="34">
        <f t="shared" si="4"/>
        <v>25.19630108907406</v>
      </c>
      <c r="I32" s="34">
        <f t="shared" si="5"/>
        <v>15.340075855424722</v>
      </c>
      <c r="J32" s="34">
        <f t="shared" si="6"/>
        <v>10.01695181980109</v>
      </c>
      <c r="K32" s="34">
        <f t="shared" si="7"/>
        <v>6.89556302869477</v>
      </c>
      <c r="L32" s="34">
        <f t="shared" si="8"/>
        <v>4.946452489123206</v>
      </c>
      <c r="M32" s="35">
        <f t="shared" si="9"/>
        <v>3.5395162953383195</v>
      </c>
    </row>
    <row r="33" spans="1:13" ht="15.75" customHeight="1" thickBot="1">
      <c r="A33" s="55" t="s">
        <v>35</v>
      </c>
      <c r="B33" s="33">
        <v>18.33</v>
      </c>
      <c r="C33" s="33">
        <v>8</v>
      </c>
      <c r="D33" s="34">
        <f t="shared" si="0"/>
        <v>9344.475722980966</v>
      </c>
      <c r="E33" s="34">
        <f t="shared" si="1"/>
        <v>2390.2392943528084</v>
      </c>
      <c r="F33" s="34">
        <f t="shared" si="2"/>
        <v>1031.028885975068</v>
      </c>
      <c r="G33" s="34">
        <f t="shared" si="3"/>
        <v>524.7695244629035</v>
      </c>
      <c r="H33" s="34">
        <f t="shared" si="4"/>
        <v>299.8329008380641</v>
      </c>
      <c r="I33" s="34">
        <f t="shared" si="5"/>
        <v>186.27437687752774</v>
      </c>
      <c r="J33" s="34">
        <f t="shared" si="6"/>
        <v>123.22794656174398</v>
      </c>
      <c r="K33" s="34">
        <f t="shared" si="7"/>
        <v>85.58137364620133</v>
      </c>
      <c r="L33" s="34">
        <f t="shared" si="8"/>
        <v>61.77645507609132</v>
      </c>
      <c r="M33" s="35">
        <f t="shared" si="9"/>
        <v>44.430509097102615</v>
      </c>
    </row>
    <row r="34" spans="1:13" ht="15.75" customHeight="1">
      <c r="A34" s="16" t="s">
        <v>37</v>
      </c>
      <c r="B34" s="29">
        <v>10.5625</v>
      </c>
      <c r="C34" s="29">
        <v>12</v>
      </c>
      <c r="D34" s="26">
        <f t="shared" si="0"/>
        <v>4664.768043013939</v>
      </c>
      <c r="E34" s="26">
        <f t="shared" si="1"/>
        <v>869.9153419894694</v>
      </c>
      <c r="F34" s="26">
        <f t="shared" si="2"/>
        <v>339.2188222110444</v>
      </c>
      <c r="G34" s="26">
        <f t="shared" si="3"/>
        <v>164.34342107829482</v>
      </c>
      <c r="H34" s="26">
        <f t="shared" si="4"/>
        <v>91.3867648966894</v>
      </c>
      <c r="I34" s="26">
        <f t="shared" si="5"/>
        <v>55.85543553195471</v>
      </c>
      <c r="J34" s="26">
        <f t="shared" si="6"/>
        <v>36.56340837666026</v>
      </c>
      <c r="K34" s="26">
        <f t="shared" si="7"/>
        <v>25.211764131460292</v>
      </c>
      <c r="L34" s="26">
        <f t="shared" si="8"/>
        <v>18.106578887487135</v>
      </c>
      <c r="M34" s="27">
        <f t="shared" si="9"/>
        <v>12.968743694110284</v>
      </c>
    </row>
    <row r="35" spans="1:13" ht="15.75" customHeight="1">
      <c r="A35" s="36" t="s">
        <v>38</v>
      </c>
      <c r="B35" s="4">
        <v>4</v>
      </c>
      <c r="C35" s="4">
        <v>12</v>
      </c>
      <c r="D35" s="15">
        <f t="shared" si="0"/>
        <v>369.7432341119951</v>
      </c>
      <c r="E35" s="15">
        <f t="shared" si="1"/>
        <v>53.332377805612566</v>
      </c>
      <c r="F35" s="15">
        <f t="shared" si="2"/>
        <v>19.647126648145214</v>
      </c>
      <c r="G35" s="15">
        <f t="shared" si="3"/>
        <v>9.285871673886481</v>
      </c>
      <c r="H35" s="15">
        <f t="shared" si="4"/>
        <v>5.097671846050254</v>
      </c>
      <c r="I35" s="15">
        <f t="shared" si="5"/>
        <v>3.0924250699843654</v>
      </c>
      <c r="J35" s="15">
        <f t="shared" si="6"/>
        <v>2.0147510044504355</v>
      </c>
      <c r="K35" s="15">
        <f t="shared" si="7"/>
        <v>1.3848236985100224</v>
      </c>
      <c r="L35" s="15">
        <f t="shared" si="8"/>
        <v>0.9923252675007471</v>
      </c>
      <c r="M35" s="17">
        <f t="shared" si="9"/>
        <v>0.7094624683572984</v>
      </c>
    </row>
    <row r="36" spans="1:13" ht="15.75" customHeight="1">
      <c r="A36" s="36" t="s">
        <v>39</v>
      </c>
      <c r="B36" s="4">
        <v>14</v>
      </c>
      <c r="C36" s="4">
        <v>12</v>
      </c>
      <c r="D36" s="15">
        <f t="shared" si="0"/>
        <v>8498.376705697869</v>
      </c>
      <c r="E36" s="15">
        <f t="shared" si="1"/>
        <v>1840.076550460115</v>
      </c>
      <c r="F36" s="15">
        <f t="shared" si="2"/>
        <v>748.6716910839024</v>
      </c>
      <c r="G36" s="15">
        <f t="shared" si="3"/>
        <v>369.99390450287376</v>
      </c>
      <c r="H36" s="15">
        <f t="shared" si="4"/>
        <v>207.95185868002503</v>
      </c>
      <c r="I36" s="15">
        <f t="shared" si="5"/>
        <v>127.90867495149851</v>
      </c>
      <c r="J36" s="15">
        <f t="shared" si="6"/>
        <v>84.07056046666308</v>
      </c>
      <c r="K36" s="15">
        <f t="shared" si="7"/>
        <v>58.12910278960177</v>
      </c>
      <c r="L36" s="15">
        <f t="shared" si="8"/>
        <v>41.82834625688648</v>
      </c>
      <c r="M36" s="17">
        <f t="shared" si="9"/>
        <v>30.0065589200468</v>
      </c>
    </row>
    <row r="37" spans="1:13" ht="15.75" customHeight="1">
      <c r="A37" s="36" t="s">
        <v>40</v>
      </c>
      <c r="B37" s="4">
        <v>4</v>
      </c>
      <c r="C37" s="4">
        <v>12</v>
      </c>
      <c r="D37" s="15">
        <f t="shared" si="0"/>
        <v>369.7432341119951</v>
      </c>
      <c r="E37" s="15">
        <f t="shared" si="1"/>
        <v>53.332377805612566</v>
      </c>
      <c r="F37" s="15">
        <f t="shared" si="2"/>
        <v>19.647126648145214</v>
      </c>
      <c r="G37" s="15">
        <f t="shared" si="3"/>
        <v>9.285871673886481</v>
      </c>
      <c r="H37" s="15">
        <f t="shared" si="4"/>
        <v>5.097671846050254</v>
      </c>
      <c r="I37" s="15">
        <f t="shared" si="5"/>
        <v>3.0924250699843654</v>
      </c>
      <c r="J37" s="15">
        <f t="shared" si="6"/>
        <v>2.0147510044504355</v>
      </c>
      <c r="K37" s="15">
        <f t="shared" si="7"/>
        <v>1.3848236985100224</v>
      </c>
      <c r="L37" s="15">
        <f t="shared" si="8"/>
        <v>0.9923252675007471</v>
      </c>
      <c r="M37" s="17">
        <f t="shared" si="9"/>
        <v>0.7094624683572984</v>
      </c>
    </row>
    <row r="38" spans="1:13" ht="15.75" customHeight="1">
      <c r="A38" s="36" t="s">
        <v>41</v>
      </c>
      <c r="B38" s="4">
        <v>14</v>
      </c>
      <c r="C38" s="4">
        <v>12</v>
      </c>
      <c r="D38" s="15">
        <f t="shared" si="0"/>
        <v>8498.376705697869</v>
      </c>
      <c r="E38" s="15">
        <f t="shared" si="1"/>
        <v>1840.076550460115</v>
      </c>
      <c r="F38" s="15">
        <f t="shared" si="2"/>
        <v>748.6716910839024</v>
      </c>
      <c r="G38" s="15">
        <f t="shared" si="3"/>
        <v>369.99390450287376</v>
      </c>
      <c r="H38" s="15">
        <f t="shared" si="4"/>
        <v>207.95185868002503</v>
      </c>
      <c r="I38" s="15">
        <f t="shared" si="5"/>
        <v>127.90867495149851</v>
      </c>
      <c r="J38" s="15">
        <f t="shared" si="6"/>
        <v>84.07056046666308</v>
      </c>
      <c r="K38" s="15">
        <f t="shared" si="7"/>
        <v>58.12910278960177</v>
      </c>
      <c r="L38" s="15">
        <f t="shared" si="8"/>
        <v>41.82834625688648</v>
      </c>
      <c r="M38" s="17">
        <f t="shared" si="9"/>
        <v>30.0065589200468</v>
      </c>
    </row>
    <row r="39" spans="1:13" ht="15.75" customHeight="1">
      <c r="A39" s="36" t="s">
        <v>42</v>
      </c>
      <c r="B39" s="4">
        <v>4</v>
      </c>
      <c r="C39" s="4">
        <v>12</v>
      </c>
      <c r="D39" s="15">
        <f t="shared" si="0"/>
        <v>369.7432341119951</v>
      </c>
      <c r="E39" s="15">
        <f t="shared" si="1"/>
        <v>53.332377805612566</v>
      </c>
      <c r="F39" s="15">
        <f t="shared" si="2"/>
        <v>19.647126648145214</v>
      </c>
      <c r="G39" s="15">
        <f t="shared" si="3"/>
        <v>9.285871673886481</v>
      </c>
      <c r="H39" s="15">
        <f t="shared" si="4"/>
        <v>5.097671846050254</v>
      </c>
      <c r="I39" s="15">
        <f t="shared" si="5"/>
        <v>3.0924250699843654</v>
      </c>
      <c r="J39" s="15">
        <f t="shared" si="6"/>
        <v>2.0147510044504355</v>
      </c>
      <c r="K39" s="15">
        <f t="shared" si="7"/>
        <v>1.3848236985100224</v>
      </c>
      <c r="L39" s="15">
        <f t="shared" si="8"/>
        <v>0.9923252675007471</v>
      </c>
      <c r="M39" s="17">
        <f t="shared" si="9"/>
        <v>0.7094624683572984</v>
      </c>
    </row>
    <row r="40" spans="1:13" ht="15.75" customHeight="1">
      <c r="A40" s="36" t="s">
        <v>43</v>
      </c>
      <c r="B40" s="4">
        <v>14</v>
      </c>
      <c r="C40" s="4">
        <v>12</v>
      </c>
      <c r="D40" s="15">
        <f t="shared" si="0"/>
        <v>8498.376705697869</v>
      </c>
      <c r="E40" s="15">
        <f t="shared" si="1"/>
        <v>1840.076550460115</v>
      </c>
      <c r="F40" s="15">
        <f t="shared" si="2"/>
        <v>748.6716910839024</v>
      </c>
      <c r="G40" s="15">
        <f t="shared" si="3"/>
        <v>369.99390450287376</v>
      </c>
      <c r="H40" s="15">
        <f t="shared" si="4"/>
        <v>207.95185868002503</v>
      </c>
      <c r="I40" s="15">
        <f t="shared" si="5"/>
        <v>127.90867495149851</v>
      </c>
      <c r="J40" s="15">
        <f t="shared" si="6"/>
        <v>84.07056046666308</v>
      </c>
      <c r="K40" s="15">
        <f t="shared" si="7"/>
        <v>58.12910278960177</v>
      </c>
      <c r="L40" s="15">
        <f t="shared" si="8"/>
        <v>41.82834625688648</v>
      </c>
      <c r="M40" s="17">
        <f t="shared" si="9"/>
        <v>30.0065589200468</v>
      </c>
    </row>
    <row r="41" spans="1:13" ht="15.75" customHeight="1">
      <c r="A41" s="36" t="s">
        <v>44</v>
      </c>
      <c r="B41" s="4">
        <v>4</v>
      </c>
      <c r="C41" s="4">
        <v>12</v>
      </c>
      <c r="D41" s="15">
        <f t="shared" si="0"/>
        <v>369.7432341119951</v>
      </c>
      <c r="E41" s="15">
        <f t="shared" si="1"/>
        <v>53.332377805612566</v>
      </c>
      <c r="F41" s="15">
        <f t="shared" si="2"/>
        <v>19.647126648145214</v>
      </c>
      <c r="G41" s="15">
        <f t="shared" si="3"/>
        <v>9.285871673886481</v>
      </c>
      <c r="H41" s="15">
        <f t="shared" si="4"/>
        <v>5.097671846050254</v>
      </c>
      <c r="I41" s="15">
        <f t="shared" si="5"/>
        <v>3.0924250699843654</v>
      </c>
      <c r="J41" s="15">
        <f t="shared" si="6"/>
        <v>2.0147510044504355</v>
      </c>
      <c r="K41" s="15">
        <f t="shared" si="7"/>
        <v>1.3848236985100224</v>
      </c>
      <c r="L41" s="15">
        <f t="shared" si="8"/>
        <v>0.9923252675007471</v>
      </c>
      <c r="M41" s="17">
        <f t="shared" si="9"/>
        <v>0.7094624683572984</v>
      </c>
    </row>
    <row r="42" spans="1:13" ht="15.75" customHeight="1" thickBot="1">
      <c r="A42" s="53" t="s">
        <v>45</v>
      </c>
      <c r="B42" s="7">
        <v>7.83</v>
      </c>
      <c r="C42" s="7">
        <v>12</v>
      </c>
      <c r="D42" s="18">
        <f t="shared" si="0"/>
        <v>2277.2904967154323</v>
      </c>
      <c r="E42" s="18">
        <f t="shared" si="1"/>
        <v>377.00361907086756</v>
      </c>
      <c r="F42" s="18">
        <f t="shared" si="2"/>
        <v>142.8676167064597</v>
      </c>
      <c r="G42" s="18">
        <f t="shared" si="3"/>
        <v>68.3428232401259</v>
      </c>
      <c r="H42" s="18">
        <f t="shared" si="4"/>
        <v>37.75153947655712</v>
      </c>
      <c r="I42" s="18">
        <f t="shared" si="5"/>
        <v>22.983903111039236</v>
      </c>
      <c r="J42" s="18">
        <f t="shared" si="6"/>
        <v>15.008277347577572</v>
      </c>
      <c r="K42" s="18">
        <f t="shared" si="7"/>
        <v>10.331522210303712</v>
      </c>
      <c r="L42" s="18">
        <f t="shared" si="8"/>
        <v>7.411189946649504</v>
      </c>
      <c r="M42" s="19">
        <f t="shared" si="9"/>
        <v>5.303195428483472</v>
      </c>
    </row>
    <row r="43" spans="1:13" ht="15.75" customHeight="1">
      <c r="A43" s="16" t="s">
        <v>46</v>
      </c>
      <c r="B43" s="29">
        <v>6.667</v>
      </c>
      <c r="C43" s="29">
        <v>18</v>
      </c>
      <c r="D43" s="26">
        <f t="shared" si="0"/>
        <v>2259.066124957216</v>
      </c>
      <c r="E43" s="26">
        <f t="shared" si="1"/>
        <v>356.73653037906377</v>
      </c>
      <c r="F43" s="26">
        <f t="shared" si="2"/>
        <v>133.81198768138432</v>
      </c>
      <c r="G43" s="26">
        <f t="shared" si="3"/>
        <v>63.72889905749957</v>
      </c>
      <c r="H43" s="26">
        <f t="shared" si="4"/>
        <v>35.12256234286063</v>
      </c>
      <c r="I43" s="26">
        <f t="shared" si="5"/>
        <v>21.354929181212</v>
      </c>
      <c r="J43" s="26">
        <f t="shared" si="6"/>
        <v>13.932869335634518</v>
      </c>
      <c r="K43" s="26">
        <f t="shared" si="7"/>
        <v>9.585819541431517</v>
      </c>
      <c r="L43" s="26">
        <f t="shared" si="8"/>
        <v>6.873544028373731</v>
      </c>
      <c r="M43" s="27">
        <f t="shared" si="9"/>
        <v>4.916900945069509</v>
      </c>
    </row>
    <row r="44" spans="1:13" ht="15.75" customHeight="1" thickBot="1">
      <c r="A44" s="53" t="s">
        <v>47</v>
      </c>
      <c r="B44" s="7">
        <v>6.667</v>
      </c>
      <c r="C44" s="7">
        <v>18</v>
      </c>
      <c r="D44" s="18">
        <f t="shared" si="0"/>
        <v>2259.066124957216</v>
      </c>
      <c r="E44" s="18">
        <f t="shared" si="1"/>
        <v>356.73653037906377</v>
      </c>
      <c r="F44" s="18">
        <f t="shared" si="2"/>
        <v>133.81198768138432</v>
      </c>
      <c r="G44" s="18">
        <f t="shared" si="3"/>
        <v>63.72889905749957</v>
      </c>
      <c r="H44" s="18">
        <f t="shared" si="4"/>
        <v>35.12256234286063</v>
      </c>
      <c r="I44" s="18">
        <f t="shared" si="5"/>
        <v>21.354929181212</v>
      </c>
      <c r="J44" s="18">
        <f t="shared" si="6"/>
        <v>13.932869335634518</v>
      </c>
      <c r="K44" s="18">
        <f t="shared" si="7"/>
        <v>9.585819541431517</v>
      </c>
      <c r="L44" s="18">
        <f t="shared" si="8"/>
        <v>6.873544028373731</v>
      </c>
      <c r="M44" s="19">
        <f t="shared" si="9"/>
        <v>4.916900945069509</v>
      </c>
    </row>
    <row r="45" spans="1:13" ht="15.75" customHeight="1">
      <c r="A45" s="54" t="s">
        <v>48</v>
      </c>
      <c r="B45" s="1">
        <v>9</v>
      </c>
      <c r="C45" s="1">
        <v>18</v>
      </c>
      <c r="D45" s="20">
        <f t="shared" si="0"/>
        <v>4813.264601207937</v>
      </c>
      <c r="E45" s="20">
        <f t="shared" si="1"/>
        <v>837.8125408202147</v>
      </c>
      <c r="F45" s="20">
        <f t="shared" si="2"/>
        <v>321.17432576031666</v>
      </c>
      <c r="G45" s="20">
        <f t="shared" si="3"/>
        <v>154.41717058128324</v>
      </c>
      <c r="H45" s="20">
        <f t="shared" si="4"/>
        <v>85.52267625319415</v>
      </c>
      <c r="I45" s="20">
        <f t="shared" si="5"/>
        <v>52.148111713478585</v>
      </c>
      <c r="J45" s="20">
        <f t="shared" si="6"/>
        <v>34.085430032876985</v>
      </c>
      <c r="K45" s="20">
        <f t="shared" si="7"/>
        <v>23.479385294649575</v>
      </c>
      <c r="L45" s="20">
        <f t="shared" si="8"/>
        <v>16.85041651943751</v>
      </c>
      <c r="M45" s="21">
        <f t="shared" si="9"/>
        <v>12.06207711802556</v>
      </c>
    </row>
    <row r="46" spans="1:13" ht="15.75" customHeight="1">
      <c r="A46" s="36" t="s">
        <v>49</v>
      </c>
      <c r="B46" s="4">
        <v>2</v>
      </c>
      <c r="C46" s="4">
        <v>18</v>
      </c>
      <c r="D46" s="15">
        <f t="shared" si="0"/>
        <v>73.57135780799902</v>
      </c>
      <c r="E46" s="15">
        <f t="shared" si="1"/>
        <v>10.16426485988546</v>
      </c>
      <c r="F46" s="15">
        <f t="shared" si="2"/>
        <v>3.714831182018646</v>
      </c>
      <c r="G46" s="15">
        <f t="shared" si="3"/>
        <v>1.7499732423610155</v>
      </c>
      <c r="H46" s="15">
        <f t="shared" si="4"/>
        <v>0.9590759518531343</v>
      </c>
      <c r="I46" s="15">
        <f t="shared" si="5"/>
        <v>0.5812472144514642</v>
      </c>
      <c r="J46" s="15">
        <f t="shared" si="6"/>
        <v>0.37845964053385245</v>
      </c>
      <c r="K46" s="15">
        <f t="shared" si="7"/>
        <v>0.26002578650765934</v>
      </c>
      <c r="L46" s="15">
        <f t="shared" si="8"/>
        <v>0.18627403324441125</v>
      </c>
      <c r="M46" s="17">
        <f t="shared" si="9"/>
        <v>0.13314598352737242</v>
      </c>
    </row>
    <row r="47" spans="1:13" ht="15.75" customHeight="1">
      <c r="A47" s="36" t="s">
        <v>50</v>
      </c>
      <c r="B47" s="4">
        <v>12.667</v>
      </c>
      <c r="C47" s="4">
        <v>18</v>
      </c>
      <c r="D47" s="15">
        <f t="shared" si="0"/>
        <v>10394.296297333996</v>
      </c>
      <c r="E47" s="15">
        <f t="shared" si="1"/>
        <v>2126.3998549876314</v>
      </c>
      <c r="F47" s="15">
        <f t="shared" si="2"/>
        <v>850.4840861331088</v>
      </c>
      <c r="G47" s="15">
        <f t="shared" si="3"/>
        <v>416.8955230558315</v>
      </c>
      <c r="H47" s="15">
        <f t="shared" si="4"/>
        <v>233.2787350761272</v>
      </c>
      <c r="I47" s="15">
        <f t="shared" si="5"/>
        <v>143.10861132421658</v>
      </c>
      <c r="J47" s="15">
        <f t="shared" si="6"/>
        <v>93.90179397408828</v>
      </c>
      <c r="K47" s="15">
        <f t="shared" si="7"/>
        <v>64.8521724653379</v>
      </c>
      <c r="L47" s="15">
        <f t="shared" si="8"/>
        <v>46.62814570104316</v>
      </c>
      <c r="M47" s="17">
        <f t="shared" si="9"/>
        <v>33.42772888560573</v>
      </c>
    </row>
    <row r="48" spans="1:13" ht="15.75" customHeight="1">
      <c r="A48" s="36" t="s">
        <v>51</v>
      </c>
      <c r="B48" s="4">
        <v>2</v>
      </c>
      <c r="C48" s="4">
        <v>18</v>
      </c>
      <c r="D48" s="15">
        <f t="shared" si="0"/>
        <v>73.57135780799902</v>
      </c>
      <c r="E48" s="15">
        <f t="shared" si="1"/>
        <v>10.16426485988546</v>
      </c>
      <c r="F48" s="15">
        <f t="shared" si="2"/>
        <v>3.714831182018646</v>
      </c>
      <c r="G48" s="15">
        <f t="shared" si="3"/>
        <v>1.7499732423610155</v>
      </c>
      <c r="H48" s="15">
        <f t="shared" si="4"/>
        <v>0.9590759518531343</v>
      </c>
      <c r="I48" s="15">
        <f t="shared" si="5"/>
        <v>0.5812472144514642</v>
      </c>
      <c r="J48" s="15">
        <f t="shared" si="6"/>
        <v>0.37845964053385245</v>
      </c>
      <c r="K48" s="15">
        <f t="shared" si="7"/>
        <v>0.26002578650765934</v>
      </c>
      <c r="L48" s="15">
        <f t="shared" si="8"/>
        <v>0.18627403324441125</v>
      </c>
      <c r="M48" s="17">
        <f t="shared" si="9"/>
        <v>0.13314598352737242</v>
      </c>
    </row>
    <row r="49" spans="1:13" ht="15.75" customHeight="1">
      <c r="A49" s="36" t="s">
        <v>52</v>
      </c>
      <c r="B49" s="4">
        <v>12.667</v>
      </c>
      <c r="C49" s="4">
        <v>18</v>
      </c>
      <c r="D49" s="15">
        <f t="shared" si="0"/>
        <v>10394.296297333996</v>
      </c>
      <c r="E49" s="15">
        <f t="shared" si="1"/>
        <v>2126.3998549876314</v>
      </c>
      <c r="F49" s="15">
        <f t="shared" si="2"/>
        <v>850.4840861331088</v>
      </c>
      <c r="G49" s="15">
        <f t="shared" si="3"/>
        <v>416.8955230558315</v>
      </c>
      <c r="H49" s="15">
        <f t="shared" si="4"/>
        <v>233.2787350761272</v>
      </c>
      <c r="I49" s="15">
        <f t="shared" si="5"/>
        <v>143.10861132421658</v>
      </c>
      <c r="J49" s="15">
        <f t="shared" si="6"/>
        <v>93.90179397408828</v>
      </c>
      <c r="K49" s="15">
        <f t="shared" si="7"/>
        <v>64.8521724653379</v>
      </c>
      <c r="L49" s="15">
        <f t="shared" si="8"/>
        <v>46.62814570104316</v>
      </c>
      <c r="M49" s="17">
        <f t="shared" si="9"/>
        <v>33.42772888560573</v>
      </c>
    </row>
    <row r="50" spans="1:13" ht="15.75" customHeight="1">
      <c r="A50" s="36" t="s">
        <v>53</v>
      </c>
      <c r="B50" s="4">
        <v>2</v>
      </c>
      <c r="C50" s="4">
        <v>18</v>
      </c>
      <c r="D50" s="15">
        <f t="shared" si="0"/>
        <v>73.57135780799902</v>
      </c>
      <c r="E50" s="15">
        <f t="shared" si="1"/>
        <v>10.16426485988546</v>
      </c>
      <c r="F50" s="15">
        <f t="shared" si="2"/>
        <v>3.714831182018646</v>
      </c>
      <c r="G50" s="15">
        <f t="shared" si="3"/>
        <v>1.7499732423610155</v>
      </c>
      <c r="H50" s="15">
        <f t="shared" si="4"/>
        <v>0.9590759518531343</v>
      </c>
      <c r="I50" s="15">
        <f t="shared" si="5"/>
        <v>0.5812472144514642</v>
      </c>
      <c r="J50" s="15">
        <f t="shared" si="6"/>
        <v>0.37845964053385245</v>
      </c>
      <c r="K50" s="15">
        <f t="shared" si="7"/>
        <v>0.26002578650765934</v>
      </c>
      <c r="L50" s="15">
        <f t="shared" si="8"/>
        <v>0.18627403324441125</v>
      </c>
      <c r="M50" s="17">
        <f t="shared" si="9"/>
        <v>0.13314598352737242</v>
      </c>
    </row>
    <row r="51" spans="1:13" ht="15.75" customHeight="1">
      <c r="A51" s="36" t="s">
        <v>54</v>
      </c>
      <c r="B51" s="4">
        <v>12.667</v>
      </c>
      <c r="C51" s="4">
        <v>18</v>
      </c>
      <c r="D51" s="15">
        <f t="shared" si="0"/>
        <v>10394.296297333996</v>
      </c>
      <c r="E51" s="15">
        <f t="shared" si="1"/>
        <v>2126.3998549876314</v>
      </c>
      <c r="F51" s="15">
        <f t="shared" si="2"/>
        <v>850.4840861331088</v>
      </c>
      <c r="G51" s="15">
        <f t="shared" si="3"/>
        <v>416.8955230558315</v>
      </c>
      <c r="H51" s="15">
        <f t="shared" si="4"/>
        <v>233.2787350761272</v>
      </c>
      <c r="I51" s="15">
        <f t="shared" si="5"/>
        <v>143.10861132421658</v>
      </c>
      <c r="J51" s="15">
        <f t="shared" si="6"/>
        <v>93.90179397408828</v>
      </c>
      <c r="K51" s="15">
        <f t="shared" si="7"/>
        <v>64.8521724653379</v>
      </c>
      <c r="L51" s="15">
        <f t="shared" si="8"/>
        <v>46.62814570104316</v>
      </c>
      <c r="M51" s="17">
        <f t="shared" si="9"/>
        <v>33.42772888560573</v>
      </c>
    </row>
    <row r="52" spans="1:13" ht="15.75" customHeight="1">
      <c r="A52" s="36" t="s">
        <v>55</v>
      </c>
      <c r="B52" s="4">
        <v>2</v>
      </c>
      <c r="C52" s="4">
        <v>18</v>
      </c>
      <c r="D52" s="15">
        <f t="shared" si="0"/>
        <v>73.57135780799902</v>
      </c>
      <c r="E52" s="15">
        <f t="shared" si="1"/>
        <v>10.16426485988546</v>
      </c>
      <c r="F52" s="15">
        <f t="shared" si="2"/>
        <v>3.714831182018646</v>
      </c>
      <c r="G52" s="15">
        <f t="shared" si="3"/>
        <v>1.7499732423610155</v>
      </c>
      <c r="H52" s="15">
        <f t="shared" si="4"/>
        <v>0.9590759518531343</v>
      </c>
      <c r="I52" s="15">
        <f t="shared" si="5"/>
        <v>0.5812472144514642</v>
      </c>
      <c r="J52" s="15">
        <f t="shared" si="6"/>
        <v>0.37845964053385245</v>
      </c>
      <c r="K52" s="15">
        <f t="shared" si="7"/>
        <v>0.26002578650765934</v>
      </c>
      <c r="L52" s="15">
        <f t="shared" si="8"/>
        <v>0.18627403324441125</v>
      </c>
      <c r="M52" s="17">
        <f t="shared" si="9"/>
        <v>0.13314598352737242</v>
      </c>
    </row>
    <row r="53" spans="1:13" ht="15.75" customHeight="1" thickBot="1">
      <c r="A53" s="53" t="s">
        <v>56</v>
      </c>
      <c r="B53" s="7">
        <v>8</v>
      </c>
      <c r="C53" s="7">
        <v>18</v>
      </c>
      <c r="D53" s="18">
        <f t="shared" si="0"/>
        <v>3604.9965325919525</v>
      </c>
      <c r="E53" s="18">
        <f t="shared" si="1"/>
        <v>601.0892951166627</v>
      </c>
      <c r="F53" s="18">
        <f t="shared" si="2"/>
        <v>228.15114415850522</v>
      </c>
      <c r="G53" s="18">
        <f t="shared" si="3"/>
        <v>109.21558324437576</v>
      </c>
      <c r="H53" s="18">
        <f t="shared" si="4"/>
        <v>60.350881774691395</v>
      </c>
      <c r="I53" s="18">
        <f t="shared" si="5"/>
        <v>36.75059945403735</v>
      </c>
      <c r="J53" s="18">
        <f t="shared" si="6"/>
        <v>24.00100858266164</v>
      </c>
      <c r="K53" s="18">
        <f t="shared" si="7"/>
        <v>16.52349551264041</v>
      </c>
      <c r="L53" s="18">
        <f t="shared" si="8"/>
        <v>11.853674010035279</v>
      </c>
      <c r="M53" s="19">
        <f t="shared" si="9"/>
        <v>8.482518348962948</v>
      </c>
    </row>
    <row r="55" ht="15.75" customHeight="1" thickBot="1"/>
    <row r="56" spans="1:11" ht="15.75" customHeight="1" thickBot="1">
      <c r="A56" s="22" t="s">
        <v>0</v>
      </c>
      <c r="B56" s="23" t="s">
        <v>14</v>
      </c>
      <c r="C56" s="23" t="s">
        <v>13</v>
      </c>
      <c r="D56" s="23" t="s">
        <v>12</v>
      </c>
      <c r="E56" s="23" t="s">
        <v>11</v>
      </c>
      <c r="F56" s="23" t="s">
        <v>10</v>
      </c>
      <c r="G56" s="23" t="s">
        <v>9</v>
      </c>
      <c r="H56" s="23" t="s">
        <v>8</v>
      </c>
      <c r="I56" s="23" t="s">
        <v>7</v>
      </c>
      <c r="J56" s="23" t="s">
        <v>6</v>
      </c>
      <c r="K56" s="24" t="s">
        <v>5</v>
      </c>
    </row>
    <row r="57" spans="1:11" ht="15.75" customHeight="1">
      <c r="A57" s="16" t="s">
        <v>57</v>
      </c>
      <c r="B57" s="26">
        <f>SUM(D15:D17)</f>
        <v>1675.402944596915</v>
      </c>
      <c r="C57" s="26">
        <f>SUM(E15:E17)</f>
        <v>254.21613234032856</v>
      </c>
      <c r="D57" s="26">
        <f aca="true" t="shared" si="10" ref="D57:K57">SUM(F15:F17)</f>
        <v>94.60978360514481</v>
      </c>
      <c r="E57" s="26">
        <f t="shared" si="10"/>
        <v>44.909282475284144</v>
      </c>
      <c r="F57" s="26">
        <f t="shared" si="10"/>
        <v>24.70858980433108</v>
      </c>
      <c r="G57" s="26">
        <f t="shared" si="10"/>
        <v>15.008348297390333</v>
      </c>
      <c r="H57" s="26">
        <f t="shared" si="10"/>
        <v>9.786027921158183</v>
      </c>
      <c r="I57" s="26">
        <f t="shared" si="10"/>
        <v>6.729999299011521</v>
      </c>
      <c r="J57" s="26">
        <f t="shared" si="10"/>
        <v>4.824363169791829</v>
      </c>
      <c r="K57" s="27">
        <f t="shared" si="10"/>
        <v>3.4502356014535884</v>
      </c>
    </row>
    <row r="58" spans="1:11" ht="15.75" customHeight="1">
      <c r="A58" s="36" t="s">
        <v>58</v>
      </c>
      <c r="B58" s="15">
        <f>SUM(D18:D27)</f>
        <v>30226.743794977145</v>
      </c>
      <c r="C58" s="15">
        <f aca="true" t="shared" si="11" ref="C58:K58">SUM(E18:E27)</f>
        <v>5878.556799584954</v>
      </c>
      <c r="D58" s="15">
        <f t="shared" si="11"/>
        <v>2329.603912022743</v>
      </c>
      <c r="E58" s="15">
        <f t="shared" si="11"/>
        <v>1137.6932122849094</v>
      </c>
      <c r="F58" s="15">
        <f t="shared" si="11"/>
        <v>635.4275998262751</v>
      </c>
      <c r="G58" s="15">
        <f t="shared" si="11"/>
        <v>389.4009679598141</v>
      </c>
      <c r="H58" s="15">
        <f t="shared" si="11"/>
        <v>255.33985901080865</v>
      </c>
      <c r="I58" s="15">
        <f t="shared" si="11"/>
        <v>176.27008384591534</v>
      </c>
      <c r="J58" s="15">
        <f t="shared" si="11"/>
        <v>126.69777170374778</v>
      </c>
      <c r="K58" s="17">
        <f t="shared" si="11"/>
        <v>90.80727969985988</v>
      </c>
    </row>
    <row r="59" spans="1:11" ht="15.75" customHeight="1">
      <c r="A59" s="36" t="s">
        <v>59</v>
      </c>
      <c r="B59" s="15">
        <f>SUM(D28:D29)</f>
        <v>30021.782302095064</v>
      </c>
      <c r="C59" s="15">
        <f aca="true" t="shared" si="12" ref="C59:K59">SUM(E28:E29)</f>
        <v>7309.146275074256</v>
      </c>
      <c r="D59" s="15">
        <f t="shared" si="12"/>
        <v>3118.56922469826</v>
      </c>
      <c r="E59" s="15">
        <f t="shared" si="12"/>
        <v>1580.2392559896857</v>
      </c>
      <c r="F59" s="15">
        <f t="shared" si="12"/>
        <v>900.9123051802046</v>
      </c>
      <c r="G59" s="15">
        <f t="shared" si="12"/>
        <v>559.0130257261002</v>
      </c>
      <c r="H59" s="15">
        <f t="shared" si="12"/>
        <v>369.5290212431441</v>
      </c>
      <c r="I59" s="15">
        <f t="shared" si="12"/>
        <v>256.5082001032509</v>
      </c>
      <c r="J59" s="15">
        <f t="shared" si="12"/>
        <v>185.09473539166572</v>
      </c>
      <c r="K59" s="17">
        <f t="shared" si="12"/>
        <v>133.08581950640271</v>
      </c>
    </row>
    <row r="60" spans="1:11" ht="15.75" customHeight="1">
      <c r="A60" s="36" t="s">
        <v>60</v>
      </c>
      <c r="B60" s="15">
        <f>SUM(D30)</f>
        <v>948.6832980505138</v>
      </c>
      <c r="C60" s="15">
        <f aca="true" t="shared" si="13" ref="C60:K60">SUM(E30)</f>
        <v>146.0589204816171</v>
      </c>
      <c r="D60" s="15">
        <f t="shared" si="13"/>
        <v>54.499674403330914</v>
      </c>
      <c r="E60" s="15">
        <f t="shared" si="13"/>
        <v>25.897680185635256</v>
      </c>
      <c r="F60" s="15">
        <f t="shared" si="13"/>
        <v>14.256375741624884</v>
      </c>
      <c r="G60" s="15">
        <f t="shared" si="13"/>
        <v>8.66223719431703</v>
      </c>
      <c r="H60" s="15">
        <f t="shared" si="13"/>
        <v>5.649226060929122</v>
      </c>
      <c r="I60" s="15">
        <f t="shared" si="13"/>
        <v>3.8855683465370627</v>
      </c>
      <c r="J60" s="15">
        <f t="shared" si="13"/>
        <v>2.7856048885583906</v>
      </c>
      <c r="K60" s="17">
        <f t="shared" si="13"/>
        <v>1.992326337680962</v>
      </c>
    </row>
    <row r="61" spans="1:11" ht="15.75" customHeight="1">
      <c r="A61" s="36" t="s">
        <v>61</v>
      </c>
      <c r="B61" s="15">
        <f>SUM(D31)</f>
        <v>671.1341155136024</v>
      </c>
      <c r="C61" s="15">
        <f aca="true" t="shared" si="14" ref="C61:K61">SUM(E31)</f>
        <v>102.32684770841048</v>
      </c>
      <c r="D61" s="15">
        <f t="shared" si="14"/>
        <v>38.10641029241026</v>
      </c>
      <c r="E61" s="15">
        <f t="shared" si="14"/>
        <v>18.092588564141934</v>
      </c>
      <c r="F61" s="15">
        <f t="shared" si="14"/>
        <v>9.955473690449871</v>
      </c>
      <c r="G61" s="15">
        <f t="shared" si="14"/>
        <v>6.0474803601561975</v>
      </c>
      <c r="H61" s="15">
        <f t="shared" si="14"/>
        <v>3.9433472999646395</v>
      </c>
      <c r="I61" s="15">
        <f t="shared" si="14"/>
        <v>2.711969700522588</v>
      </c>
      <c r="J61" s="15">
        <f t="shared" si="14"/>
        <v>1.944095623972333</v>
      </c>
      <c r="K61" s="17">
        <f t="shared" si="14"/>
        <v>1.3903771972945218</v>
      </c>
    </row>
    <row r="62" spans="1:11" ht="15.75" customHeight="1">
      <c r="A62" s="36" t="s">
        <v>62</v>
      </c>
      <c r="B62" s="15">
        <f>SUM(D32)</f>
        <v>1519.6574856952611</v>
      </c>
      <c r="C62" s="15">
        <f aca="true" t="shared" si="15" ref="C62:K62">SUM(E32)</f>
        <v>251.60972620244888</v>
      </c>
      <c r="D62" s="15">
        <f t="shared" si="15"/>
        <v>95.35157673768867</v>
      </c>
      <c r="E62" s="15">
        <f t="shared" si="15"/>
        <v>45.61338366691828</v>
      </c>
      <c r="F62" s="15">
        <f t="shared" si="15"/>
        <v>25.19630108907406</v>
      </c>
      <c r="G62" s="15">
        <f t="shared" si="15"/>
        <v>15.340075855424722</v>
      </c>
      <c r="H62" s="15">
        <f t="shared" si="15"/>
        <v>10.01695181980109</v>
      </c>
      <c r="I62" s="15">
        <f t="shared" si="15"/>
        <v>6.89556302869477</v>
      </c>
      <c r="J62" s="15">
        <f t="shared" si="15"/>
        <v>4.946452489123206</v>
      </c>
      <c r="K62" s="17">
        <f t="shared" si="15"/>
        <v>3.5395162953383195</v>
      </c>
    </row>
    <row r="63" spans="1:11" ht="15.75" customHeight="1">
      <c r="A63" s="36" t="s">
        <v>63</v>
      </c>
      <c r="B63" s="15">
        <f>SUM(D33)</f>
        <v>9344.475722980966</v>
      </c>
      <c r="C63" s="15">
        <f aca="true" t="shared" si="16" ref="C63:K63">SUM(E33)</f>
        <v>2390.2392943528084</v>
      </c>
      <c r="D63" s="15">
        <f t="shared" si="16"/>
        <v>1031.028885975068</v>
      </c>
      <c r="E63" s="15">
        <f t="shared" si="16"/>
        <v>524.7695244629035</v>
      </c>
      <c r="F63" s="15">
        <f t="shared" si="16"/>
        <v>299.8329008380641</v>
      </c>
      <c r="G63" s="15">
        <f t="shared" si="16"/>
        <v>186.27437687752774</v>
      </c>
      <c r="H63" s="15">
        <f t="shared" si="16"/>
        <v>123.22794656174398</v>
      </c>
      <c r="I63" s="15">
        <f t="shared" si="16"/>
        <v>85.58137364620133</v>
      </c>
      <c r="J63" s="15">
        <f t="shared" si="16"/>
        <v>61.77645507609132</v>
      </c>
      <c r="K63" s="17">
        <f t="shared" si="16"/>
        <v>44.430509097102615</v>
      </c>
    </row>
    <row r="64" spans="1:11" ht="15.75" customHeight="1">
      <c r="A64" s="36" t="s">
        <v>64</v>
      </c>
      <c r="B64" s="15">
        <f>SUM(D34:D42)</f>
        <v>33916.16159327096</v>
      </c>
      <c r="C64" s="15">
        <f aca="true" t="shared" si="17" ref="C64:K64">SUM(E34:E42)</f>
        <v>6980.4781236631325</v>
      </c>
      <c r="D64" s="15">
        <f t="shared" si="17"/>
        <v>2806.690018761792</v>
      </c>
      <c r="E64" s="15">
        <f t="shared" si="17"/>
        <v>1379.811444522588</v>
      </c>
      <c r="F64" s="15">
        <f t="shared" si="17"/>
        <v>773.3845677975227</v>
      </c>
      <c r="G64" s="15">
        <f t="shared" si="17"/>
        <v>474.93506377742693</v>
      </c>
      <c r="H64" s="15">
        <f t="shared" si="17"/>
        <v>311.8423711420288</v>
      </c>
      <c r="I64" s="15">
        <f t="shared" si="17"/>
        <v>215.4698895046094</v>
      </c>
      <c r="J64" s="15">
        <f t="shared" si="17"/>
        <v>154.97210867479907</v>
      </c>
      <c r="K64" s="17">
        <f t="shared" si="17"/>
        <v>111.12946575616337</v>
      </c>
    </row>
    <row r="65" spans="1:11" ht="15.75" customHeight="1">
      <c r="A65" s="36" t="s">
        <v>65</v>
      </c>
      <c r="B65" s="15">
        <f>SUM(D43:D44)</f>
        <v>4518.132249914432</v>
      </c>
      <c r="C65" s="15">
        <f aca="true" t="shared" si="18" ref="C65:K65">SUM(E43:E44)</f>
        <v>713.4730607581275</v>
      </c>
      <c r="D65" s="15">
        <f t="shared" si="18"/>
        <v>267.62397536276865</v>
      </c>
      <c r="E65" s="15">
        <f t="shared" si="18"/>
        <v>127.45779811499914</v>
      </c>
      <c r="F65" s="15">
        <f t="shared" si="18"/>
        <v>70.24512468572127</v>
      </c>
      <c r="G65" s="15">
        <f t="shared" si="18"/>
        <v>42.709858362424</v>
      </c>
      <c r="H65" s="15">
        <f t="shared" si="18"/>
        <v>27.865738671269035</v>
      </c>
      <c r="I65" s="15">
        <f t="shared" si="18"/>
        <v>19.171639082863035</v>
      </c>
      <c r="J65" s="15">
        <f t="shared" si="18"/>
        <v>13.747088056747462</v>
      </c>
      <c r="K65" s="17">
        <f t="shared" si="18"/>
        <v>9.833801890139018</v>
      </c>
    </row>
    <row r="66" spans="1:11" ht="15.75" customHeight="1" thickBot="1">
      <c r="A66" s="43" t="s">
        <v>66</v>
      </c>
      <c r="B66" s="44">
        <f>SUM(D45:D53)</f>
        <v>39895.43545703388</v>
      </c>
      <c r="C66" s="44">
        <f aca="true" t="shared" si="19" ref="C66:K66">SUM(E45:E53)</f>
        <v>7858.758460339313</v>
      </c>
      <c r="D66" s="44">
        <f t="shared" si="19"/>
        <v>3115.637053046223</v>
      </c>
      <c r="E66" s="44">
        <f t="shared" si="19"/>
        <v>1521.3192159625974</v>
      </c>
      <c r="F66" s="44">
        <f t="shared" si="19"/>
        <v>849.5460670636797</v>
      </c>
      <c r="G66" s="44">
        <f t="shared" si="19"/>
        <v>520.5495339979716</v>
      </c>
      <c r="H66" s="44">
        <f t="shared" si="19"/>
        <v>341.3056590999389</v>
      </c>
      <c r="I66" s="44">
        <f t="shared" si="19"/>
        <v>235.59950134933433</v>
      </c>
      <c r="J66" s="44">
        <f t="shared" si="19"/>
        <v>169.33362376557994</v>
      </c>
      <c r="K66" s="45">
        <f t="shared" si="19"/>
        <v>121.3603660579152</v>
      </c>
    </row>
    <row r="67" spans="1:11" ht="15.75" customHeight="1" thickBot="1">
      <c r="A67" s="57" t="s">
        <v>90</v>
      </c>
      <c r="B67" s="46">
        <f>SUM(B57:B66)</f>
        <v>152737.6089641287</v>
      </c>
      <c r="C67" s="46">
        <f aca="true" t="shared" si="20" ref="C67:K67">SUM(C57:C66)</f>
        <v>31884.8636405054</v>
      </c>
      <c r="D67" s="46">
        <f t="shared" si="20"/>
        <v>12951.72051490543</v>
      </c>
      <c r="E67" s="46">
        <f t="shared" si="20"/>
        <v>6405.803386229662</v>
      </c>
      <c r="F67" s="46">
        <f t="shared" si="20"/>
        <v>3603.4653057169476</v>
      </c>
      <c r="G67" s="46">
        <f t="shared" si="20"/>
        <v>2217.940968408553</v>
      </c>
      <c r="H67" s="46">
        <f t="shared" si="20"/>
        <v>1458.5061488307865</v>
      </c>
      <c r="I67" s="46">
        <f t="shared" si="20"/>
        <v>1008.8237879069404</v>
      </c>
      <c r="J67" s="46">
        <f t="shared" si="20"/>
        <v>726.1222988400771</v>
      </c>
      <c r="K67" s="47">
        <f t="shared" si="20"/>
        <v>521.0196974393502</v>
      </c>
    </row>
    <row r="69" ht="15.75" customHeight="1" thickBot="1">
      <c r="A69" s="13" t="s">
        <v>80</v>
      </c>
    </row>
    <row r="70" spans="1:13" ht="15.75" customHeight="1" thickBot="1">
      <c r="A70" s="37" t="s">
        <v>0</v>
      </c>
      <c r="B70" s="38" t="s">
        <v>2</v>
      </c>
      <c r="C70" s="38" t="s">
        <v>17</v>
      </c>
      <c r="D70" s="38" t="s">
        <v>14</v>
      </c>
      <c r="E70" s="38" t="s">
        <v>13</v>
      </c>
      <c r="F70" s="38" t="s">
        <v>12</v>
      </c>
      <c r="G70" s="38" t="s">
        <v>11</v>
      </c>
      <c r="H70" s="38" t="s">
        <v>10</v>
      </c>
      <c r="I70" s="38" t="s">
        <v>9</v>
      </c>
      <c r="J70" s="38" t="s">
        <v>8</v>
      </c>
      <c r="K70" s="38" t="s">
        <v>7</v>
      </c>
      <c r="L70" s="38" t="s">
        <v>6</v>
      </c>
      <c r="M70" s="39" t="s">
        <v>5</v>
      </c>
    </row>
    <row r="71" spans="1:13" ht="15.75" customHeight="1">
      <c r="A71" s="16" t="s">
        <v>67</v>
      </c>
      <c r="B71" s="29">
        <v>12.667</v>
      </c>
      <c r="C71" s="29">
        <v>10</v>
      </c>
      <c r="D71" s="26">
        <f>(C71*$F$3)/((4*($B$11/B71)^3)+(3*($B$11/B71)))</f>
        <v>5774.609054074443</v>
      </c>
      <c r="E71" s="26">
        <f aca="true" t="shared" si="21" ref="E71:E83">(C71*$F$3)/((4*($B$10/B71)^3)+(3*($B$10/B71)))</f>
        <v>1181.3332527709063</v>
      </c>
      <c r="F71" s="26">
        <f aca="true" t="shared" si="22" ref="F71:F83">(C71*$F$3)/((4*($B$9/B71)^3)+(3*($B$9/B71)))</f>
        <v>472.49115896283826</v>
      </c>
      <c r="G71" s="26">
        <f aca="true" t="shared" si="23" ref="G71:G83">(C71*$F$3)/((4*($B$8/B71)^3)+(3*($B$8/B71)))</f>
        <v>231.60862391990642</v>
      </c>
      <c r="H71" s="26">
        <f aca="true" t="shared" si="24" ref="H71:H83">(C71*$F$3)/((4*($B$7/B71)^3)+(3*($B$7/B71)))</f>
        <v>129.59929726451512</v>
      </c>
      <c r="I71" s="26">
        <f aca="true" t="shared" si="25" ref="I71:I83">(C71*$F$3)/((4*($B$6/B71)^3)+(3*($B$6/B71)))</f>
        <v>79.50478406900922</v>
      </c>
      <c r="J71" s="26">
        <f aca="true" t="shared" si="26" ref="J71:J83">(C71*$F$3)/((4*($B$5/B71)^3)+(3*($B$5/B71)))</f>
        <v>52.16766331893794</v>
      </c>
      <c r="K71" s="26">
        <f aca="true" t="shared" si="27" ref="K71:K83">(C71*$F$3)/((4*($B$4/B71)^3)+(3*($B$4/B71)))</f>
        <v>36.0289847029655</v>
      </c>
      <c r="L71" s="26">
        <f aca="true" t="shared" si="28" ref="L71:L83">(C71*$F$3)/((4*($B$3/B71)^3)+(3*($B$3/B71)))</f>
        <v>25.90452538946842</v>
      </c>
      <c r="M71" s="27">
        <f aca="true" t="shared" si="29" ref="M71:M83">(C71*$F$3)/((4*($B$2/B71)^3)+(3*($B$2/B71)))</f>
        <v>18.570960492003184</v>
      </c>
    </row>
    <row r="72" spans="1:13" ht="15.75" customHeight="1" thickBot="1">
      <c r="A72" s="53" t="s">
        <v>68</v>
      </c>
      <c r="B72" s="7">
        <v>3</v>
      </c>
      <c r="C72" s="7">
        <v>10</v>
      </c>
      <c r="D72" s="18">
        <f>(C72*$F$3)/((4*($B$11/B72)^3)+(3*($B$11/B72)))</f>
        <v>134.51479599223703</v>
      </c>
      <c r="E72" s="18">
        <f t="shared" si="21"/>
        <v>18.928300710061144</v>
      </c>
      <c r="F72" s="18">
        <f t="shared" si="22"/>
        <v>6.940975241189001</v>
      </c>
      <c r="G72" s="18">
        <f t="shared" si="23"/>
        <v>3.2742477817718556</v>
      </c>
      <c r="H72" s="18">
        <f t="shared" si="24"/>
        <v>1.7957135289460013</v>
      </c>
      <c r="I72" s="18">
        <f t="shared" si="25"/>
        <v>1.0887295167376558</v>
      </c>
      <c r="J72" s="18">
        <f t="shared" si="26"/>
        <v>0.7090691931987527</v>
      </c>
      <c r="K72" s="18">
        <f t="shared" si="27"/>
        <v>0.4872579960725333</v>
      </c>
      <c r="L72" s="18">
        <f t="shared" si="28"/>
        <v>0.3490972593483439</v>
      </c>
      <c r="M72" s="19">
        <f t="shared" si="29"/>
        <v>0.24955353496593125</v>
      </c>
    </row>
    <row r="73" spans="1:13" ht="15.75" customHeight="1" thickBot="1">
      <c r="A73" s="55" t="s">
        <v>69</v>
      </c>
      <c r="B73" s="33">
        <v>13.1667</v>
      </c>
      <c r="C73" s="33">
        <v>8</v>
      </c>
      <c r="D73" s="34">
        <f aca="true" t="shared" si="30" ref="D73:D83">(C73*$F$3)/((4*($B$11/B73)^3)+(3*($B$11/B73)))</f>
        <v>5004.950608388259</v>
      </c>
      <c r="E73" s="34">
        <f t="shared" si="21"/>
        <v>1046.1430563115648</v>
      </c>
      <c r="F73" s="34">
        <f t="shared" si="22"/>
        <v>421.0806185169787</v>
      </c>
      <c r="G73" s="34">
        <f t="shared" si="23"/>
        <v>207.02725345545537</v>
      </c>
      <c r="H73" s="34">
        <f t="shared" si="24"/>
        <v>116.03208118380387</v>
      </c>
      <c r="I73" s="34">
        <f t="shared" si="25"/>
        <v>71.25039721882658</v>
      </c>
      <c r="J73" s="34">
        <f t="shared" si="26"/>
        <v>46.78037247777738</v>
      </c>
      <c r="K73" s="34">
        <f t="shared" si="27"/>
        <v>32.32184092136695</v>
      </c>
      <c r="L73" s="34">
        <f t="shared" si="28"/>
        <v>23.246007347336526</v>
      </c>
      <c r="M73" s="35">
        <f t="shared" si="29"/>
        <v>16.669072661682147</v>
      </c>
    </row>
    <row r="74" spans="1:13" ht="15.75" customHeight="1" thickBot="1">
      <c r="A74" s="55" t="s">
        <v>70</v>
      </c>
      <c r="B74" s="33">
        <v>19.75</v>
      </c>
      <c r="C74" s="33">
        <v>8</v>
      </c>
      <c r="D74" s="34">
        <f t="shared" si="30"/>
        <v>10602.884172856364</v>
      </c>
      <c r="E74" s="34">
        <f t="shared" si="21"/>
        <v>2844.99278891643</v>
      </c>
      <c r="F74" s="34">
        <f t="shared" si="22"/>
        <v>1251.2077317773624</v>
      </c>
      <c r="G74" s="34">
        <f t="shared" si="23"/>
        <v>643.471124372984</v>
      </c>
      <c r="H74" s="34">
        <f t="shared" si="24"/>
        <v>369.85563817538093</v>
      </c>
      <c r="I74" s="34">
        <f t="shared" si="25"/>
        <v>230.62628536059023</v>
      </c>
      <c r="J74" s="34">
        <f t="shared" si="26"/>
        <v>152.93820871021896</v>
      </c>
      <c r="K74" s="34">
        <f t="shared" si="27"/>
        <v>106.39205947029285</v>
      </c>
      <c r="L74" s="34">
        <f t="shared" si="28"/>
        <v>76.8900767135482</v>
      </c>
      <c r="M74" s="35">
        <f t="shared" si="29"/>
        <v>55.35431934722199</v>
      </c>
    </row>
    <row r="75" spans="1:13" ht="15.75" customHeight="1" thickBot="1">
      <c r="A75" s="55" t="s">
        <v>71</v>
      </c>
      <c r="B75" s="33">
        <v>19.75</v>
      </c>
      <c r="C75" s="33">
        <v>8</v>
      </c>
      <c r="D75" s="34">
        <f t="shared" si="30"/>
        <v>10602.884172856364</v>
      </c>
      <c r="E75" s="34">
        <f t="shared" si="21"/>
        <v>2844.99278891643</v>
      </c>
      <c r="F75" s="34">
        <f t="shared" si="22"/>
        <v>1251.2077317773624</v>
      </c>
      <c r="G75" s="34">
        <f t="shared" si="23"/>
        <v>643.471124372984</v>
      </c>
      <c r="H75" s="34">
        <f t="shared" si="24"/>
        <v>369.85563817538093</v>
      </c>
      <c r="I75" s="34">
        <f t="shared" si="25"/>
        <v>230.62628536059023</v>
      </c>
      <c r="J75" s="34">
        <f t="shared" si="26"/>
        <v>152.93820871021896</v>
      </c>
      <c r="K75" s="34">
        <f t="shared" si="27"/>
        <v>106.39205947029285</v>
      </c>
      <c r="L75" s="34">
        <f t="shared" si="28"/>
        <v>76.8900767135482</v>
      </c>
      <c r="M75" s="35">
        <f t="shared" si="29"/>
        <v>55.35431934722199</v>
      </c>
    </row>
    <row r="76" spans="1:13" ht="15.75" customHeight="1" thickBot="1">
      <c r="A76" s="55" t="s">
        <v>72</v>
      </c>
      <c r="B76" s="33">
        <v>13</v>
      </c>
      <c r="C76" s="33">
        <v>8</v>
      </c>
      <c r="D76" s="34">
        <f t="shared" si="30"/>
        <v>4875.455452203459</v>
      </c>
      <c r="E76" s="34">
        <f t="shared" si="21"/>
        <v>1011.8181563809641</v>
      </c>
      <c r="F76" s="34">
        <f t="shared" si="22"/>
        <v>406.39969554557615</v>
      </c>
      <c r="G76" s="34">
        <f t="shared" si="23"/>
        <v>199.60797247699378</v>
      </c>
      <c r="H76" s="34">
        <f t="shared" si="24"/>
        <v>111.81284563733234</v>
      </c>
      <c r="I76" s="34">
        <f t="shared" si="25"/>
        <v>68.63723015092756</v>
      </c>
      <c r="J76" s="34">
        <f t="shared" si="26"/>
        <v>45.05527270593305</v>
      </c>
      <c r="K76" s="34">
        <f t="shared" si="27"/>
        <v>31.12552491066981</v>
      </c>
      <c r="L76" s="34">
        <f t="shared" si="28"/>
        <v>22.383372863546406</v>
      </c>
      <c r="M76" s="35">
        <f t="shared" si="29"/>
        <v>16.04919915799215</v>
      </c>
    </row>
    <row r="77" spans="1:13" ht="15.75" customHeight="1" thickBot="1">
      <c r="A77" s="55" t="s">
        <v>73</v>
      </c>
      <c r="B77" s="33">
        <v>25.1</v>
      </c>
      <c r="C77" s="33">
        <v>10</v>
      </c>
      <c r="D77" s="34">
        <f t="shared" si="30"/>
        <v>19263.997539907676</v>
      </c>
      <c r="E77" s="34">
        <f t="shared" si="21"/>
        <v>6007.825165814219</v>
      </c>
      <c r="F77" s="34">
        <f t="shared" si="22"/>
        <v>2835.0423958916763</v>
      </c>
      <c r="G77" s="34">
        <f t="shared" si="23"/>
        <v>1518.143823067067</v>
      </c>
      <c r="H77" s="34">
        <f t="shared" si="24"/>
        <v>894.0112515973871</v>
      </c>
      <c r="I77" s="34">
        <f t="shared" si="25"/>
        <v>566.095639481991</v>
      </c>
      <c r="J77" s="34">
        <f t="shared" si="26"/>
        <v>379.2638283772888</v>
      </c>
      <c r="K77" s="34">
        <f t="shared" si="27"/>
        <v>265.7207243298692</v>
      </c>
      <c r="L77" s="34">
        <f t="shared" si="28"/>
        <v>193.0253583511361</v>
      </c>
      <c r="M77" s="35">
        <f t="shared" si="29"/>
        <v>139.54918517549055</v>
      </c>
    </row>
    <row r="78" spans="1:13" ht="15.75" customHeight="1">
      <c r="A78" s="16" t="s">
        <v>74</v>
      </c>
      <c r="B78" s="29">
        <v>13.667</v>
      </c>
      <c r="C78" s="29">
        <v>8</v>
      </c>
      <c r="D78" s="26">
        <f t="shared" si="30"/>
        <v>5399.045438491021</v>
      </c>
      <c r="E78" s="26">
        <f t="shared" si="21"/>
        <v>1152.7708188564873</v>
      </c>
      <c r="F78" s="26">
        <f t="shared" si="22"/>
        <v>466.9982661545454</v>
      </c>
      <c r="G78" s="26">
        <f t="shared" si="23"/>
        <v>230.30992626584398</v>
      </c>
      <c r="H78" s="26">
        <f t="shared" si="24"/>
        <v>129.29672951061875</v>
      </c>
      <c r="I78" s="26">
        <f t="shared" si="25"/>
        <v>79.47479008120558</v>
      </c>
      <c r="J78" s="26">
        <f t="shared" si="26"/>
        <v>52.21358211938471</v>
      </c>
      <c r="K78" s="26">
        <f t="shared" si="27"/>
        <v>36.09144560580902</v>
      </c>
      <c r="L78" s="26">
        <f t="shared" si="28"/>
        <v>25.965099823187632</v>
      </c>
      <c r="M78" s="27">
        <f t="shared" si="29"/>
        <v>18.62350139817754</v>
      </c>
    </row>
    <row r="79" spans="1:13" ht="15.75" customHeight="1" thickBot="1">
      <c r="A79" s="53" t="s">
        <v>75</v>
      </c>
      <c r="B79" s="7">
        <v>7.33</v>
      </c>
      <c r="C79" s="7">
        <v>8</v>
      </c>
      <c r="D79" s="18">
        <f t="shared" si="30"/>
        <v>1283.9497437178863</v>
      </c>
      <c r="E79" s="18">
        <f t="shared" si="21"/>
        <v>208.20153996651354</v>
      </c>
      <c r="F79" s="18">
        <f t="shared" si="22"/>
        <v>78.5405334628588</v>
      </c>
      <c r="G79" s="18">
        <f t="shared" si="23"/>
        <v>37.496882218296506</v>
      </c>
      <c r="H79" s="18">
        <f t="shared" si="24"/>
        <v>20.69151899435027</v>
      </c>
      <c r="I79" s="18">
        <f t="shared" si="25"/>
        <v>12.589908754443133</v>
      </c>
      <c r="J79" s="18">
        <f t="shared" si="26"/>
        <v>8.217997057432964</v>
      </c>
      <c r="K79" s="18">
        <f t="shared" si="27"/>
        <v>5.655741299583217</v>
      </c>
      <c r="L79" s="18">
        <f t="shared" si="28"/>
        <v>4.05635393951619</v>
      </c>
      <c r="M79" s="19">
        <f t="shared" si="29"/>
        <v>2.902171754933407</v>
      </c>
    </row>
    <row r="80" spans="1:13" ht="15.75" customHeight="1">
      <c r="A80" s="16" t="s">
        <v>76</v>
      </c>
      <c r="B80" s="29">
        <v>1.75</v>
      </c>
      <c r="C80" s="29">
        <v>8</v>
      </c>
      <c r="D80" s="26">
        <f t="shared" si="30"/>
        <v>22.010641366354083</v>
      </c>
      <c r="E80" s="26">
        <f t="shared" si="21"/>
        <v>3.030232343420484</v>
      </c>
      <c r="F80" s="26">
        <f t="shared" si="22"/>
        <v>1.106792710028509</v>
      </c>
      <c r="G80" s="26">
        <f t="shared" si="23"/>
        <v>0.5212498948222914</v>
      </c>
      <c r="H80" s="26">
        <f t="shared" si="24"/>
        <v>0.28563437289751925</v>
      </c>
      <c r="I80" s="26">
        <f t="shared" si="25"/>
        <v>0.17309538162654545</v>
      </c>
      <c r="J80" s="26">
        <f t="shared" si="26"/>
        <v>0.112699900976428</v>
      </c>
      <c r="K80" s="26">
        <f t="shared" si="27"/>
        <v>0.07742952339384467</v>
      </c>
      <c r="L80" s="26">
        <f t="shared" si="28"/>
        <v>0.05546676163809382</v>
      </c>
      <c r="M80" s="27">
        <f t="shared" si="29"/>
        <v>0.03964612729601746</v>
      </c>
    </row>
    <row r="81" spans="1:13" ht="15.75" customHeight="1">
      <c r="A81" s="36" t="s">
        <v>77</v>
      </c>
      <c r="B81" s="4">
        <v>3.9167</v>
      </c>
      <c r="C81" s="4">
        <v>8</v>
      </c>
      <c r="D81" s="15">
        <f t="shared" si="30"/>
        <v>232.1501874054509</v>
      </c>
      <c r="E81" s="15">
        <f t="shared" si="21"/>
        <v>33.40926646976675</v>
      </c>
      <c r="F81" s="15">
        <f t="shared" si="22"/>
        <v>12.302345357963066</v>
      </c>
      <c r="G81" s="15">
        <f t="shared" si="23"/>
        <v>5.813442600114122</v>
      </c>
      <c r="H81" s="15">
        <f t="shared" si="24"/>
        <v>3.1911172436243325</v>
      </c>
      <c r="I81" s="15">
        <f t="shared" si="25"/>
        <v>1.9357402702973776</v>
      </c>
      <c r="J81" s="15">
        <f t="shared" si="26"/>
        <v>1.2611153990418618</v>
      </c>
      <c r="K81" s="15">
        <f t="shared" si="27"/>
        <v>0.8667987240356578</v>
      </c>
      <c r="L81" s="15">
        <f t="shared" si="28"/>
        <v>0.6211135997503194</v>
      </c>
      <c r="M81" s="17">
        <f t="shared" si="29"/>
        <v>0.4440592741562685</v>
      </c>
    </row>
    <row r="82" spans="1:13" ht="15.75" customHeight="1" thickBot="1">
      <c r="A82" s="53" t="s">
        <v>78</v>
      </c>
      <c r="B82" s="7">
        <v>1.75</v>
      </c>
      <c r="C82" s="7">
        <v>8</v>
      </c>
      <c r="D82" s="18">
        <f t="shared" si="30"/>
        <v>22.010641366354083</v>
      </c>
      <c r="E82" s="18">
        <f t="shared" si="21"/>
        <v>3.030232343420484</v>
      </c>
      <c r="F82" s="18">
        <f t="shared" si="22"/>
        <v>1.106792710028509</v>
      </c>
      <c r="G82" s="18">
        <f t="shared" si="23"/>
        <v>0.5212498948222914</v>
      </c>
      <c r="H82" s="18">
        <f t="shared" si="24"/>
        <v>0.28563437289751925</v>
      </c>
      <c r="I82" s="18">
        <f t="shared" si="25"/>
        <v>0.17309538162654545</v>
      </c>
      <c r="J82" s="18">
        <f t="shared" si="26"/>
        <v>0.112699900976428</v>
      </c>
      <c r="K82" s="18">
        <f t="shared" si="27"/>
        <v>0.07742952339384467</v>
      </c>
      <c r="L82" s="18">
        <f t="shared" si="28"/>
        <v>0.05546676163809382</v>
      </c>
      <c r="M82" s="19">
        <f t="shared" si="29"/>
        <v>0.03964612729601746</v>
      </c>
    </row>
    <row r="83" spans="1:13" ht="15.75" customHeight="1" thickBot="1">
      <c r="A83" s="58" t="s">
        <v>79</v>
      </c>
      <c r="B83" s="40">
        <v>17</v>
      </c>
      <c r="C83" s="40">
        <v>8</v>
      </c>
      <c r="D83" s="41">
        <f t="shared" si="30"/>
        <v>8182.65094230735</v>
      </c>
      <c r="E83" s="41">
        <f t="shared" si="21"/>
        <v>1995.0786279911047</v>
      </c>
      <c r="F83" s="41">
        <f t="shared" si="22"/>
        <v>845.0739860151481</v>
      </c>
      <c r="G83" s="41">
        <f t="shared" si="23"/>
        <v>426.0791330282326</v>
      </c>
      <c r="H83" s="41">
        <f t="shared" si="24"/>
        <v>242.14476035404275</v>
      </c>
      <c r="I83" s="41">
        <f t="shared" si="25"/>
        <v>149.9422800464878</v>
      </c>
      <c r="J83" s="41">
        <f t="shared" si="26"/>
        <v>98.98084600672217</v>
      </c>
      <c r="K83" s="41">
        <f t="shared" si="27"/>
        <v>68.64113581378176</v>
      </c>
      <c r="L83" s="41">
        <f t="shared" si="28"/>
        <v>49.4964325322306</v>
      </c>
      <c r="M83" s="42">
        <f t="shared" si="29"/>
        <v>35.568175495493165</v>
      </c>
    </row>
    <row r="84" ht="15.75" customHeight="1" thickBot="1"/>
    <row r="85" spans="1:11" ht="15.75" customHeight="1" thickBot="1">
      <c r="A85" s="37" t="s">
        <v>0</v>
      </c>
      <c r="B85" s="38" t="s">
        <v>14</v>
      </c>
      <c r="C85" s="38" t="s">
        <v>13</v>
      </c>
      <c r="D85" s="38" t="s">
        <v>12</v>
      </c>
      <c r="E85" s="38" t="s">
        <v>11</v>
      </c>
      <c r="F85" s="38" t="s">
        <v>10</v>
      </c>
      <c r="G85" s="38" t="s">
        <v>9</v>
      </c>
      <c r="H85" s="38" t="s">
        <v>8</v>
      </c>
      <c r="I85" s="38" t="s">
        <v>7</v>
      </c>
      <c r="J85" s="38" t="s">
        <v>6</v>
      </c>
      <c r="K85" s="39" t="s">
        <v>5</v>
      </c>
    </row>
    <row r="86" spans="1:11" ht="15.75" customHeight="1">
      <c r="A86" s="16" t="s">
        <v>81</v>
      </c>
      <c r="B86" s="26">
        <f>SUM(D71:D72)</f>
        <v>5909.12385006668</v>
      </c>
      <c r="C86" s="26">
        <f aca="true" t="shared" si="31" ref="C86:K86">SUM(E71:E72)</f>
        <v>1200.2615534809675</v>
      </c>
      <c r="D86" s="26">
        <f t="shared" si="31"/>
        <v>479.43213420402725</v>
      </c>
      <c r="E86" s="26">
        <f t="shared" si="31"/>
        <v>234.88287170167828</v>
      </c>
      <c r="F86" s="26">
        <f t="shared" si="31"/>
        <v>131.39501079346113</v>
      </c>
      <c r="G86" s="26">
        <f t="shared" si="31"/>
        <v>80.59351358574688</v>
      </c>
      <c r="H86" s="26">
        <f t="shared" si="31"/>
        <v>52.87673251213669</v>
      </c>
      <c r="I86" s="26">
        <f t="shared" si="31"/>
        <v>36.51624269903804</v>
      </c>
      <c r="J86" s="26">
        <f t="shared" si="31"/>
        <v>26.253622648816766</v>
      </c>
      <c r="K86" s="27">
        <f t="shared" si="31"/>
        <v>18.820514026969114</v>
      </c>
    </row>
    <row r="87" spans="1:11" ht="15.75" customHeight="1">
      <c r="A87" s="36" t="s">
        <v>82</v>
      </c>
      <c r="B87" s="15">
        <f>SUM(D73)</f>
        <v>5004.950608388259</v>
      </c>
      <c r="C87" s="15">
        <f aca="true" t="shared" si="32" ref="C87:K87">SUM(E73)</f>
        <v>1046.1430563115648</v>
      </c>
      <c r="D87" s="15">
        <f t="shared" si="32"/>
        <v>421.0806185169787</v>
      </c>
      <c r="E87" s="15">
        <f t="shared" si="32"/>
        <v>207.02725345545537</v>
      </c>
      <c r="F87" s="15">
        <f t="shared" si="32"/>
        <v>116.03208118380387</v>
      </c>
      <c r="G87" s="15">
        <f t="shared" si="32"/>
        <v>71.25039721882658</v>
      </c>
      <c r="H87" s="15">
        <f t="shared" si="32"/>
        <v>46.78037247777738</v>
      </c>
      <c r="I87" s="15">
        <f t="shared" si="32"/>
        <v>32.32184092136695</v>
      </c>
      <c r="J87" s="15">
        <f t="shared" si="32"/>
        <v>23.246007347336526</v>
      </c>
      <c r="K87" s="17">
        <f t="shared" si="32"/>
        <v>16.669072661682147</v>
      </c>
    </row>
    <row r="88" spans="1:11" ht="15.75" customHeight="1">
      <c r="A88" s="36" t="s">
        <v>83</v>
      </c>
      <c r="B88" s="15">
        <f>SUM(D74)</f>
        <v>10602.884172856364</v>
      </c>
      <c r="C88" s="15">
        <f aca="true" t="shared" si="33" ref="C88:K88">SUM(E74)</f>
        <v>2844.99278891643</v>
      </c>
      <c r="D88" s="15">
        <f t="shared" si="33"/>
        <v>1251.2077317773624</v>
      </c>
      <c r="E88" s="15">
        <f t="shared" si="33"/>
        <v>643.471124372984</v>
      </c>
      <c r="F88" s="15">
        <f t="shared" si="33"/>
        <v>369.85563817538093</v>
      </c>
      <c r="G88" s="15">
        <f t="shared" si="33"/>
        <v>230.62628536059023</v>
      </c>
      <c r="H88" s="15">
        <f t="shared" si="33"/>
        <v>152.93820871021896</v>
      </c>
      <c r="I88" s="15">
        <f t="shared" si="33"/>
        <v>106.39205947029285</v>
      </c>
      <c r="J88" s="15">
        <f t="shared" si="33"/>
        <v>76.8900767135482</v>
      </c>
      <c r="K88" s="17">
        <f t="shared" si="33"/>
        <v>55.35431934722199</v>
      </c>
    </row>
    <row r="89" spans="1:11" ht="15.75" customHeight="1">
      <c r="A89" s="36" t="s">
        <v>84</v>
      </c>
      <c r="B89" s="15">
        <f>SUM(D75)</f>
        <v>10602.884172856364</v>
      </c>
      <c r="C89" s="15">
        <f aca="true" t="shared" si="34" ref="C89:K89">SUM(E75)</f>
        <v>2844.99278891643</v>
      </c>
      <c r="D89" s="15">
        <f t="shared" si="34"/>
        <v>1251.2077317773624</v>
      </c>
      <c r="E89" s="15">
        <f t="shared" si="34"/>
        <v>643.471124372984</v>
      </c>
      <c r="F89" s="15">
        <f t="shared" si="34"/>
        <v>369.85563817538093</v>
      </c>
      <c r="G89" s="15">
        <f t="shared" si="34"/>
        <v>230.62628536059023</v>
      </c>
      <c r="H89" s="15">
        <f t="shared" si="34"/>
        <v>152.93820871021896</v>
      </c>
      <c r="I89" s="15">
        <f t="shared" si="34"/>
        <v>106.39205947029285</v>
      </c>
      <c r="J89" s="15">
        <f t="shared" si="34"/>
        <v>76.8900767135482</v>
      </c>
      <c r="K89" s="17">
        <f t="shared" si="34"/>
        <v>55.35431934722199</v>
      </c>
    </row>
    <row r="90" spans="1:11" ht="15.75" customHeight="1">
      <c r="A90" s="36" t="s">
        <v>85</v>
      </c>
      <c r="B90" s="15">
        <f>SUM(D76)</f>
        <v>4875.455452203459</v>
      </c>
      <c r="C90" s="15">
        <f aca="true" t="shared" si="35" ref="C90:K90">SUM(E76)</f>
        <v>1011.8181563809641</v>
      </c>
      <c r="D90" s="15">
        <f t="shared" si="35"/>
        <v>406.39969554557615</v>
      </c>
      <c r="E90" s="15">
        <f t="shared" si="35"/>
        <v>199.60797247699378</v>
      </c>
      <c r="F90" s="15">
        <f t="shared" si="35"/>
        <v>111.81284563733234</v>
      </c>
      <c r="G90" s="15">
        <f t="shared" si="35"/>
        <v>68.63723015092756</v>
      </c>
      <c r="H90" s="15">
        <f t="shared" si="35"/>
        <v>45.05527270593305</v>
      </c>
      <c r="I90" s="15">
        <f t="shared" si="35"/>
        <v>31.12552491066981</v>
      </c>
      <c r="J90" s="15">
        <f t="shared" si="35"/>
        <v>22.383372863546406</v>
      </c>
      <c r="K90" s="17">
        <f t="shared" si="35"/>
        <v>16.04919915799215</v>
      </c>
    </row>
    <row r="91" spans="1:11" ht="15.75" customHeight="1">
      <c r="A91" s="36" t="s">
        <v>86</v>
      </c>
      <c r="B91" s="15">
        <f>SUM(D77)</f>
        <v>19263.997539907676</v>
      </c>
      <c r="C91" s="15">
        <f aca="true" t="shared" si="36" ref="C91:K91">SUM(E77)</f>
        <v>6007.825165814219</v>
      </c>
      <c r="D91" s="15">
        <f t="shared" si="36"/>
        <v>2835.0423958916763</v>
      </c>
      <c r="E91" s="15">
        <f t="shared" si="36"/>
        <v>1518.143823067067</v>
      </c>
      <c r="F91" s="15">
        <f t="shared" si="36"/>
        <v>894.0112515973871</v>
      </c>
      <c r="G91" s="15">
        <f t="shared" si="36"/>
        <v>566.095639481991</v>
      </c>
      <c r="H91" s="15">
        <f t="shared" si="36"/>
        <v>379.2638283772888</v>
      </c>
      <c r="I91" s="15">
        <f t="shared" si="36"/>
        <v>265.7207243298692</v>
      </c>
      <c r="J91" s="15">
        <f t="shared" si="36"/>
        <v>193.0253583511361</v>
      </c>
      <c r="K91" s="17">
        <f t="shared" si="36"/>
        <v>139.54918517549055</v>
      </c>
    </row>
    <row r="92" spans="1:11" ht="15.75" customHeight="1">
      <c r="A92" s="36" t="s">
        <v>87</v>
      </c>
      <c r="B92" s="15">
        <f>SUM(D78:D79)</f>
        <v>6682.995182208907</v>
      </c>
      <c r="C92" s="15">
        <f aca="true" t="shared" si="37" ref="C92:K92">SUM(E78:E79)</f>
        <v>1360.9723588230008</v>
      </c>
      <c r="D92" s="15">
        <f t="shared" si="37"/>
        <v>545.5387996174042</v>
      </c>
      <c r="E92" s="15">
        <f t="shared" si="37"/>
        <v>267.8068084841405</v>
      </c>
      <c r="F92" s="15">
        <f t="shared" si="37"/>
        <v>149.98824850496902</v>
      </c>
      <c r="G92" s="15">
        <f t="shared" si="37"/>
        <v>92.06469883564871</v>
      </c>
      <c r="H92" s="15">
        <f t="shared" si="37"/>
        <v>60.43157917681768</v>
      </c>
      <c r="I92" s="15">
        <f t="shared" si="37"/>
        <v>41.74718690539224</v>
      </c>
      <c r="J92" s="15">
        <f t="shared" si="37"/>
        <v>30.02145376270382</v>
      </c>
      <c r="K92" s="17">
        <f t="shared" si="37"/>
        <v>21.525673153110947</v>
      </c>
    </row>
    <row r="93" spans="1:11" ht="15.75" customHeight="1">
      <c r="A93" s="36" t="s">
        <v>88</v>
      </c>
      <c r="B93" s="15">
        <f>SUM(D80:D82)</f>
        <v>276.17147013815907</v>
      </c>
      <c r="C93" s="15">
        <f aca="true" t="shared" si="38" ref="C93:K93">SUM(E80:E82)</f>
        <v>39.46973115660772</v>
      </c>
      <c r="D93" s="15">
        <f t="shared" si="38"/>
        <v>14.515930778020085</v>
      </c>
      <c r="E93" s="15">
        <f t="shared" si="38"/>
        <v>6.855942389758706</v>
      </c>
      <c r="F93" s="15">
        <f t="shared" si="38"/>
        <v>3.7623859894193705</v>
      </c>
      <c r="G93" s="15">
        <f t="shared" si="38"/>
        <v>2.2819310335504683</v>
      </c>
      <c r="H93" s="15">
        <f t="shared" si="38"/>
        <v>1.4865152009947178</v>
      </c>
      <c r="I93" s="15">
        <f t="shared" si="38"/>
        <v>1.0216577708233472</v>
      </c>
      <c r="J93" s="15">
        <f t="shared" si="38"/>
        <v>0.7320471230265071</v>
      </c>
      <c r="K93" s="17">
        <f t="shared" si="38"/>
        <v>0.5233515287483034</v>
      </c>
    </row>
    <row r="94" spans="1:11" ht="15.75" customHeight="1" thickBot="1">
      <c r="A94" s="43" t="s">
        <v>89</v>
      </c>
      <c r="B94" s="44">
        <f>SUM(D83)</f>
        <v>8182.65094230735</v>
      </c>
      <c r="C94" s="44">
        <f aca="true" t="shared" si="39" ref="C94:K94">SUM(E83)</f>
        <v>1995.0786279911047</v>
      </c>
      <c r="D94" s="44">
        <f t="shared" si="39"/>
        <v>845.0739860151481</v>
      </c>
      <c r="E94" s="44">
        <f t="shared" si="39"/>
        <v>426.0791330282326</v>
      </c>
      <c r="F94" s="44">
        <f t="shared" si="39"/>
        <v>242.14476035404275</v>
      </c>
      <c r="G94" s="44">
        <f t="shared" si="39"/>
        <v>149.9422800464878</v>
      </c>
      <c r="H94" s="44">
        <f t="shared" si="39"/>
        <v>98.98084600672217</v>
      </c>
      <c r="I94" s="44">
        <f t="shared" si="39"/>
        <v>68.64113581378176</v>
      </c>
      <c r="J94" s="44">
        <f t="shared" si="39"/>
        <v>49.4964325322306</v>
      </c>
      <c r="K94" s="45">
        <f t="shared" si="39"/>
        <v>35.568175495493165</v>
      </c>
    </row>
    <row r="95" spans="1:11" ht="15.75" customHeight="1" thickBot="1">
      <c r="A95" s="59" t="s">
        <v>90</v>
      </c>
      <c r="B95" s="48">
        <f>SUM(B86:B94)</f>
        <v>71401.11339093321</v>
      </c>
      <c r="C95" s="48">
        <f aca="true" t="shared" si="40" ref="C95:K95">SUM(C86:C94)</f>
        <v>18351.55422779129</v>
      </c>
      <c r="D95" s="48">
        <f t="shared" si="40"/>
        <v>8049.4990241235555</v>
      </c>
      <c r="E95" s="48">
        <f t="shared" si="40"/>
        <v>4147.346053349294</v>
      </c>
      <c r="F95" s="48">
        <f t="shared" si="40"/>
        <v>2388.857860411177</v>
      </c>
      <c r="G95" s="48">
        <f t="shared" si="40"/>
        <v>1492.1182610743597</v>
      </c>
      <c r="H95" s="48">
        <f t="shared" si="40"/>
        <v>990.7515638781085</v>
      </c>
      <c r="I95" s="48">
        <f t="shared" si="40"/>
        <v>689.878432291527</v>
      </c>
      <c r="J95" s="48">
        <f t="shared" si="40"/>
        <v>498.9384480558931</v>
      </c>
      <c r="K95" s="49">
        <f t="shared" si="40"/>
        <v>359.41380989393036</v>
      </c>
    </row>
    <row r="98" ht="15.75" customHeight="1" thickBot="1">
      <c r="A98" s="13" t="s">
        <v>91</v>
      </c>
    </row>
    <row r="99" spans="1:11" ht="15.75" customHeight="1" thickBot="1">
      <c r="A99" s="30" t="s">
        <v>0</v>
      </c>
      <c r="B99" s="23" t="s">
        <v>14</v>
      </c>
      <c r="C99" s="31" t="s">
        <v>13</v>
      </c>
      <c r="D99" s="31" t="s">
        <v>12</v>
      </c>
      <c r="E99" s="31" t="s">
        <v>11</v>
      </c>
      <c r="F99" s="31" t="s">
        <v>10</v>
      </c>
      <c r="G99" s="31" t="s">
        <v>9</v>
      </c>
      <c r="H99" s="31" t="s">
        <v>8</v>
      </c>
      <c r="I99" s="31" t="s">
        <v>7</v>
      </c>
      <c r="J99" s="31" t="s">
        <v>6</v>
      </c>
      <c r="K99" s="32" t="s">
        <v>5</v>
      </c>
    </row>
    <row r="100" spans="1:11" ht="15.75" customHeight="1">
      <c r="A100" s="16" t="s">
        <v>57</v>
      </c>
      <c r="B100" s="50">
        <f>$C$11*(C57/$C$67)</f>
        <v>6.387760763376313</v>
      </c>
      <c r="C100" s="26">
        <f>$C$10*(C57/$C$67)</f>
        <v>6.081201187061603</v>
      </c>
      <c r="D100" s="26">
        <f>$C$9*(D57/$D$67)</f>
        <v>5.206864499286922</v>
      </c>
      <c r="E100" s="26">
        <f>$C$8*(E57/$E$67)</f>
        <v>4.564748736331869</v>
      </c>
      <c r="F100" s="26">
        <f>$C$7*(F57/$F$67)</f>
        <v>3.9597207769886382</v>
      </c>
      <c r="G100" s="26">
        <f>$C$6*(G57/$G$67)</f>
        <v>3.3279766600081504</v>
      </c>
      <c r="H100" s="26">
        <f>$C$5*(H57/$H$67)</f>
        <v>2.6434576799478475</v>
      </c>
      <c r="I100" s="26">
        <f>$C$4*(I57/$I$67)</f>
        <v>1.8938016964957083</v>
      </c>
      <c r="J100" s="26">
        <f>$C$3*(J57/$J$67)</f>
        <v>1.183696663362507</v>
      </c>
      <c r="K100" s="27">
        <f>$C$2*(K57/$K$67)</f>
        <v>0.17217415402655795</v>
      </c>
    </row>
    <row r="101" spans="1:11" ht="15.75" customHeight="1">
      <c r="A101" s="36" t="s">
        <v>58</v>
      </c>
      <c r="B101" s="51">
        <f aca="true" t="shared" si="41" ref="B101:B109">$C$11*(C58/$C$67)</f>
        <v>147.7121617891548</v>
      </c>
      <c r="C101" s="15">
        <f aca="true" t="shared" si="42" ref="C101:C109">$C$10*(C58/$C$67)</f>
        <v>140.62320222851548</v>
      </c>
      <c r="D101" s="15">
        <f aca="true" t="shared" si="43" ref="D101:D109">$C$9*(D58/$D$67)</f>
        <v>128.2101220898632</v>
      </c>
      <c r="E101" s="15">
        <f aca="true" t="shared" si="44" ref="E101:E109">$C$8*(E58/$E$67)</f>
        <v>115.63942612463275</v>
      </c>
      <c r="F101" s="15">
        <f aca="true" t="shared" si="45" ref="F101:F109">$C$7*(F58/$F$67)</f>
        <v>101.83162573135124</v>
      </c>
      <c r="G101" s="15">
        <f aca="true" t="shared" si="46" ref="G101:G109">$C$6*(G58/$G$67)</f>
        <v>86.34643247053232</v>
      </c>
      <c r="H101" s="15">
        <f aca="true" t="shared" si="47" ref="H101:H109">$C$5*(H58/$H$67)</f>
        <v>68.97385913232081</v>
      </c>
      <c r="I101" s="15">
        <f aca="true" t="shared" si="48" ref="I101:I109">$C$4*(I58/$I$67)</f>
        <v>49.601874977589624</v>
      </c>
      <c r="J101" s="15">
        <f aca="true" t="shared" si="49" ref="J101:J109">$C$3*(J58/$J$67)</f>
        <v>31.08632670115964</v>
      </c>
      <c r="K101" s="17">
        <f aca="true" t="shared" si="50" ref="K101:K109">$C$2*(K58/$K$67)</f>
        <v>4.531477953328607</v>
      </c>
    </row>
    <row r="102" spans="1:11" ht="15.75" customHeight="1">
      <c r="A102" s="36" t="s">
        <v>59</v>
      </c>
      <c r="B102" s="51">
        <f t="shared" si="41"/>
        <v>183.65898875053716</v>
      </c>
      <c r="C102" s="15">
        <f t="shared" si="42"/>
        <v>174.84487941498438</v>
      </c>
      <c r="D102" s="15">
        <f t="shared" si="43"/>
        <v>171.63095364872075</v>
      </c>
      <c r="E102" s="15">
        <f t="shared" si="44"/>
        <v>160.62147398704997</v>
      </c>
      <c r="F102" s="15">
        <f t="shared" si="45"/>
        <v>144.37736840981006</v>
      </c>
      <c r="G102" s="15">
        <f t="shared" si="46"/>
        <v>123.95649843630578</v>
      </c>
      <c r="H102" s="15">
        <f t="shared" si="47"/>
        <v>99.8192869506131</v>
      </c>
      <c r="I102" s="15">
        <f t="shared" si="48"/>
        <v>72.18064117658173</v>
      </c>
      <c r="J102" s="15">
        <f t="shared" si="49"/>
        <v>45.41449575375454</v>
      </c>
      <c r="K102" s="17">
        <f t="shared" si="50"/>
        <v>6.641267737424192</v>
      </c>
    </row>
    <row r="103" spans="1:11" ht="15.75" customHeight="1">
      <c r="A103" s="36" t="s">
        <v>60</v>
      </c>
      <c r="B103" s="51">
        <f t="shared" si="41"/>
        <v>3.670063865752419</v>
      </c>
      <c r="C103" s="15">
        <f t="shared" si="42"/>
        <v>3.4939312168618066</v>
      </c>
      <c r="D103" s="15">
        <f t="shared" si="43"/>
        <v>2.9993982552346576</v>
      </c>
      <c r="E103" s="15">
        <f t="shared" si="44"/>
        <v>2.6323378238422293</v>
      </c>
      <c r="F103" s="15">
        <f t="shared" si="45"/>
        <v>2.2846818728106335</v>
      </c>
      <c r="G103" s="15">
        <f t="shared" si="46"/>
        <v>1.9207791980116928</v>
      </c>
      <c r="H103" s="15">
        <f t="shared" si="47"/>
        <v>1.5260011658292127</v>
      </c>
      <c r="I103" s="15">
        <f t="shared" si="48"/>
        <v>1.093387324364611</v>
      </c>
      <c r="J103" s="15">
        <f t="shared" si="49"/>
        <v>0.683470770334882</v>
      </c>
      <c r="K103" s="17">
        <f t="shared" si="50"/>
        <v>0.09942135591857329</v>
      </c>
    </row>
    <row r="104" spans="1:11" ht="15.75" customHeight="1">
      <c r="A104" s="36" t="s">
        <v>61</v>
      </c>
      <c r="B104" s="51">
        <f t="shared" si="41"/>
        <v>2.5711956861837417</v>
      </c>
      <c r="C104" s="15">
        <f t="shared" si="42"/>
        <v>2.4477996027396154</v>
      </c>
      <c r="D104" s="15">
        <f t="shared" si="43"/>
        <v>2.097192355654253</v>
      </c>
      <c r="E104" s="15">
        <f t="shared" si="44"/>
        <v>1.838998893616075</v>
      </c>
      <c r="F104" s="15">
        <f t="shared" si="45"/>
        <v>1.595432856711562</v>
      </c>
      <c r="G104" s="15">
        <f t="shared" si="46"/>
        <v>1.3409785735021233</v>
      </c>
      <c r="H104" s="15">
        <f t="shared" si="47"/>
        <v>1.065199464867196</v>
      </c>
      <c r="I104" s="15">
        <f t="shared" si="48"/>
        <v>0.7631401715671773</v>
      </c>
      <c r="J104" s="15">
        <f t="shared" si="49"/>
        <v>0.47699964168597175</v>
      </c>
      <c r="K104" s="17">
        <f t="shared" si="50"/>
        <v>0.06938280319788796</v>
      </c>
    </row>
    <row r="105" spans="1:11" ht="15.75" customHeight="1">
      <c r="A105" s="36" t="s">
        <v>62</v>
      </c>
      <c r="B105" s="51">
        <f t="shared" si="41"/>
        <v>6.322268858092025</v>
      </c>
      <c r="C105" s="15">
        <f t="shared" si="42"/>
        <v>6.018852350448751</v>
      </c>
      <c r="D105" s="15">
        <f t="shared" si="43"/>
        <v>5.247689202404068</v>
      </c>
      <c r="E105" s="15">
        <f t="shared" si="44"/>
        <v>4.636316235245497</v>
      </c>
      <c r="F105" s="15">
        <f t="shared" si="45"/>
        <v>4.037879851329258</v>
      </c>
      <c r="G105" s="15">
        <f t="shared" si="46"/>
        <v>3.4015344925387234</v>
      </c>
      <c r="H105" s="15">
        <f t="shared" si="47"/>
        <v>2.7058361606009913</v>
      </c>
      <c r="I105" s="15">
        <f t="shared" si="48"/>
        <v>1.9403908353977506</v>
      </c>
      <c r="J105" s="15">
        <f t="shared" si="49"/>
        <v>1.2136522688670124</v>
      </c>
      <c r="K105" s="17">
        <f t="shared" si="50"/>
        <v>0.1766294520746192</v>
      </c>
    </row>
    <row r="106" spans="1:11" ht="15.75" customHeight="1">
      <c r="A106" s="36" t="s">
        <v>63</v>
      </c>
      <c r="B106" s="51">
        <f t="shared" si="41"/>
        <v>60.06021977829066</v>
      </c>
      <c r="C106" s="15">
        <f t="shared" si="42"/>
        <v>57.177826994552575</v>
      </c>
      <c r="D106" s="15">
        <f t="shared" si="43"/>
        <v>56.7428388434766</v>
      </c>
      <c r="E106" s="15">
        <f t="shared" si="44"/>
        <v>53.339552351473166</v>
      </c>
      <c r="F106" s="15">
        <f t="shared" si="45"/>
        <v>48.05027629966754</v>
      </c>
      <c r="G106" s="15">
        <f t="shared" si="46"/>
        <v>41.30479692517304</v>
      </c>
      <c r="H106" s="15">
        <f t="shared" si="47"/>
        <v>33.28703579708289</v>
      </c>
      <c r="I106" s="15">
        <f t="shared" si="48"/>
        <v>24.08234286494117</v>
      </c>
      <c r="J106" s="15">
        <f t="shared" si="49"/>
        <v>15.157354696223752</v>
      </c>
      <c r="K106" s="17">
        <f t="shared" si="50"/>
        <v>2.2171776656469677</v>
      </c>
    </row>
    <row r="107" spans="1:11" ht="15.75" customHeight="1">
      <c r="A107" s="36" t="s">
        <v>64</v>
      </c>
      <c r="B107" s="51">
        <f t="shared" si="41"/>
        <v>175.40045101562745</v>
      </c>
      <c r="C107" s="15">
        <f t="shared" si="42"/>
        <v>166.98268304644338</v>
      </c>
      <c r="D107" s="15">
        <f t="shared" si="43"/>
        <v>154.4666319097153</v>
      </c>
      <c r="E107" s="15">
        <f t="shared" si="44"/>
        <v>140.24923580614131</v>
      </c>
      <c r="F107" s="15">
        <f t="shared" si="45"/>
        <v>123.94017489308247</v>
      </c>
      <c r="G107" s="15">
        <f t="shared" si="46"/>
        <v>105.3129082529082</v>
      </c>
      <c r="H107" s="15">
        <f t="shared" si="47"/>
        <v>84.23663999018936</v>
      </c>
      <c r="I107" s="15">
        <f t="shared" si="48"/>
        <v>60.63258317835281</v>
      </c>
      <c r="J107" s="15">
        <f t="shared" si="49"/>
        <v>38.02366478154813</v>
      </c>
      <c r="K107" s="17">
        <f t="shared" si="50"/>
        <v>5.545598609535462</v>
      </c>
    </row>
    <row r="108" spans="1:11" ht="15.75" customHeight="1">
      <c r="A108" s="36" t="s">
        <v>65</v>
      </c>
      <c r="B108" s="51">
        <f t="shared" si="41"/>
        <v>17.927639687065508</v>
      </c>
      <c r="C108" s="15">
        <f t="shared" si="42"/>
        <v>17.06726156233989</v>
      </c>
      <c r="D108" s="15">
        <f t="shared" si="43"/>
        <v>14.72872808049274</v>
      </c>
      <c r="E108" s="15">
        <f t="shared" si="44"/>
        <v>12.955290995826664</v>
      </c>
      <c r="F108" s="15">
        <f t="shared" si="45"/>
        <v>11.257262429904108</v>
      </c>
      <c r="G108" s="15">
        <f t="shared" si="46"/>
        <v>9.470556583972401</v>
      </c>
      <c r="H108" s="15">
        <f t="shared" si="47"/>
        <v>7.527252271447425</v>
      </c>
      <c r="I108" s="15">
        <f t="shared" si="48"/>
        <v>5.3948419615826895</v>
      </c>
      <c r="J108" s="15">
        <f t="shared" si="49"/>
        <v>3.3729596406865636</v>
      </c>
      <c r="K108" s="17">
        <f t="shared" si="50"/>
        <v>0.49072779858457655</v>
      </c>
    </row>
    <row r="109" spans="1:11" ht="15.75" customHeight="1" thickBot="1">
      <c r="A109" s="53" t="s">
        <v>66</v>
      </c>
      <c r="B109" s="52">
        <f t="shared" si="41"/>
        <v>197.46924980591982</v>
      </c>
      <c r="C109" s="18">
        <f t="shared" si="42"/>
        <v>187.99236239605236</v>
      </c>
      <c r="D109" s="18">
        <f t="shared" si="43"/>
        <v>171.46958111515144</v>
      </c>
      <c r="E109" s="18">
        <f t="shared" si="44"/>
        <v>154.63261904584056</v>
      </c>
      <c r="F109" s="18">
        <f t="shared" si="45"/>
        <v>136.14557687834449</v>
      </c>
      <c r="G109" s="18">
        <f t="shared" si="46"/>
        <v>115.4275384070475</v>
      </c>
      <c r="H109" s="18">
        <f t="shared" si="47"/>
        <v>92.19543138710117</v>
      </c>
      <c r="I109" s="18">
        <f t="shared" si="48"/>
        <v>66.29699581312668</v>
      </c>
      <c r="J109" s="18">
        <f t="shared" si="49"/>
        <v>41.547379082377006</v>
      </c>
      <c r="K109" s="19">
        <f t="shared" si="50"/>
        <v>6.056142470262555</v>
      </c>
    </row>
    <row r="111" ht="15.75" customHeight="1" thickBot="1">
      <c r="A111" s="13" t="s">
        <v>92</v>
      </c>
    </row>
    <row r="112" spans="1:11" ht="15.75" customHeight="1" thickBot="1">
      <c r="A112" s="37" t="s">
        <v>0</v>
      </c>
      <c r="B112" s="38" t="s">
        <v>14</v>
      </c>
      <c r="C112" s="38" t="s">
        <v>13</v>
      </c>
      <c r="D112" s="38" t="s">
        <v>12</v>
      </c>
      <c r="E112" s="38" t="s">
        <v>11</v>
      </c>
      <c r="F112" s="38" t="s">
        <v>10</v>
      </c>
      <c r="G112" s="38" t="s">
        <v>9</v>
      </c>
      <c r="H112" s="38" t="s">
        <v>8</v>
      </c>
      <c r="I112" s="38" t="s">
        <v>7</v>
      </c>
      <c r="J112" s="38" t="s">
        <v>6</v>
      </c>
      <c r="K112" s="39" t="s">
        <v>5</v>
      </c>
    </row>
    <row r="113" spans="1:11" ht="15.75" customHeight="1">
      <c r="A113" s="60" t="s">
        <v>81</v>
      </c>
      <c r="B113" s="26">
        <f>$C$11*(B86/$B$95)</f>
        <v>66.3052944325319</v>
      </c>
      <c r="C113" s="26">
        <f>$C$10*(C86/$C$95)</f>
        <v>49.88544748434208</v>
      </c>
      <c r="D113" s="26">
        <f>$C$9*(D86/$D$95)</f>
        <v>42.45471975789696</v>
      </c>
      <c r="E113" s="26">
        <f>$C$8*(E86/$E$95)</f>
        <v>36.87528955298378</v>
      </c>
      <c r="F113" s="26">
        <f>$C$7*(F86/$F$95)</f>
        <v>31.763292446352416</v>
      </c>
      <c r="G113" s="26">
        <f>$C$6*(G86/$G$95)</f>
        <v>26.56404452021573</v>
      </c>
      <c r="H113" s="26">
        <f>$C$5*(H86/$H$95)</f>
        <v>21.026840466026865</v>
      </c>
      <c r="I113" s="26">
        <f>$C$4*(I86/$I$95)</f>
        <v>15.026170542786854</v>
      </c>
      <c r="J113" s="26">
        <f>$C$3*(J86/$J$95)</f>
        <v>9.374594059324167</v>
      </c>
      <c r="K113" s="27">
        <f>$C$2*(K86/$K$95)</f>
        <v>1.3614762461286845</v>
      </c>
    </row>
    <row r="114" spans="1:11" ht="15.75" customHeight="1">
      <c r="A114" s="61" t="s">
        <v>82</v>
      </c>
      <c r="B114" s="15">
        <f aca="true" t="shared" si="51" ref="B114:B121">$C$11*(B87/$B$95)</f>
        <v>56.1597170967602</v>
      </c>
      <c r="C114" s="15">
        <f aca="true" t="shared" si="52" ref="C114:C121">$C$10*(C87/$C$95)</f>
        <v>43.47995180332769</v>
      </c>
      <c r="D114" s="15">
        <f aca="true" t="shared" si="53" ref="D114:D121">$C$9*(D87/$D$95)</f>
        <v>37.287570813959185</v>
      </c>
      <c r="E114" s="15">
        <f aca="true" t="shared" si="54" ref="E114:E121">$C$8*(E87/$E$95)</f>
        <v>32.50211418661879</v>
      </c>
      <c r="F114" s="15">
        <f aca="true" t="shared" si="55" ref="F114:F121">$C$7*(F87/$F$95)</f>
        <v>28.049473914906667</v>
      </c>
      <c r="G114" s="15">
        <f aca="true" t="shared" si="56" ref="G114:G121">$C$6*(G87/$G$95)</f>
        <v>23.484504392406734</v>
      </c>
      <c r="H114" s="15">
        <f aca="true" t="shared" si="57" ref="H114:H121">$C$5*(H87/$H$95)</f>
        <v>18.602575883556444</v>
      </c>
      <c r="I114" s="15">
        <f aca="true" t="shared" si="58" ref="I114:I121">$C$4*(I87/$I$95)</f>
        <v>13.3002044581679</v>
      </c>
      <c r="J114" s="15">
        <f aca="true" t="shared" si="59" ref="J114:J121">$C$3*(J87/$J$95)</f>
        <v>8.300640460038323</v>
      </c>
      <c r="K114" s="17">
        <f aca="true" t="shared" si="60" ref="K114:K121">$C$2*(K87/$K$95)</f>
        <v>1.2058409478802135</v>
      </c>
    </row>
    <row r="115" spans="1:11" ht="15.75" customHeight="1">
      <c r="A115" s="61" t="s">
        <v>83</v>
      </c>
      <c r="B115" s="15">
        <f t="shared" si="51"/>
        <v>118.97319716988846</v>
      </c>
      <c r="C115" s="15">
        <f t="shared" si="52"/>
        <v>118.24400936047559</v>
      </c>
      <c r="D115" s="15">
        <f t="shared" si="53"/>
        <v>110.79706557365678</v>
      </c>
      <c r="E115" s="15">
        <f t="shared" si="54"/>
        <v>101.02134676033205</v>
      </c>
      <c r="F115" s="15">
        <f t="shared" si="55"/>
        <v>89.40851503687048</v>
      </c>
      <c r="G115" s="15">
        <f t="shared" si="56"/>
        <v>76.01563251529659</v>
      </c>
      <c r="H115" s="15">
        <f t="shared" si="57"/>
        <v>60.817058145027715</v>
      </c>
      <c r="I115" s="15">
        <f t="shared" si="58"/>
        <v>43.779565251959944</v>
      </c>
      <c r="J115" s="15">
        <f t="shared" si="59"/>
        <v>27.45576357296714</v>
      </c>
      <c r="K115" s="17">
        <f t="shared" si="60"/>
        <v>4.004332230451885</v>
      </c>
    </row>
    <row r="116" spans="1:11" ht="15.75" customHeight="1">
      <c r="A116" s="61" t="s">
        <v>84</v>
      </c>
      <c r="B116" s="15">
        <f t="shared" si="51"/>
        <v>118.97319716988846</v>
      </c>
      <c r="C116" s="15">
        <f t="shared" si="52"/>
        <v>118.24400936047559</v>
      </c>
      <c r="D116" s="15">
        <f t="shared" si="53"/>
        <v>110.79706557365678</v>
      </c>
      <c r="E116" s="15">
        <f t="shared" si="54"/>
        <v>101.02134676033205</v>
      </c>
      <c r="F116" s="15">
        <f t="shared" si="55"/>
        <v>89.40851503687048</v>
      </c>
      <c r="G116" s="15">
        <f t="shared" si="56"/>
        <v>76.01563251529659</v>
      </c>
      <c r="H116" s="15">
        <f t="shared" si="57"/>
        <v>60.817058145027715</v>
      </c>
      <c r="I116" s="15">
        <f t="shared" si="58"/>
        <v>43.779565251959944</v>
      </c>
      <c r="J116" s="15">
        <f t="shared" si="59"/>
        <v>27.45576357296714</v>
      </c>
      <c r="K116" s="17">
        <f t="shared" si="60"/>
        <v>4.004332230451885</v>
      </c>
    </row>
    <row r="117" spans="1:11" ht="15.75" customHeight="1">
      <c r="A117" s="61" t="s">
        <v>85</v>
      </c>
      <c r="B117" s="15">
        <f t="shared" si="51"/>
        <v>54.70667351935692</v>
      </c>
      <c r="C117" s="15">
        <f t="shared" si="52"/>
        <v>42.05333525635318</v>
      </c>
      <c r="D117" s="15">
        <f t="shared" si="53"/>
        <v>35.98754433247823</v>
      </c>
      <c r="E117" s="15">
        <f t="shared" si="54"/>
        <v>31.337328809236325</v>
      </c>
      <c r="F117" s="15">
        <f t="shared" si="55"/>
        <v>27.029520327983334</v>
      </c>
      <c r="G117" s="15">
        <f t="shared" si="56"/>
        <v>22.62319082954071</v>
      </c>
      <c r="H117" s="15">
        <f t="shared" si="57"/>
        <v>17.91657665540398</v>
      </c>
      <c r="I117" s="15">
        <f t="shared" si="58"/>
        <v>12.807929046703533</v>
      </c>
      <c r="J117" s="15">
        <f t="shared" si="59"/>
        <v>7.9926125655537685</v>
      </c>
      <c r="K117" s="17">
        <f t="shared" si="60"/>
        <v>1.1609992900132098</v>
      </c>
    </row>
    <row r="118" spans="1:11" ht="15.75" customHeight="1">
      <c r="A118" s="61" t="s">
        <v>86</v>
      </c>
      <c r="B118" s="15">
        <f t="shared" si="51"/>
        <v>216.15810757067396</v>
      </c>
      <c r="C118" s="15">
        <f t="shared" si="52"/>
        <v>249.69811449441409</v>
      </c>
      <c r="D118" s="15">
        <f t="shared" si="53"/>
        <v>251.04894276468556</v>
      </c>
      <c r="E118" s="15">
        <f t="shared" si="54"/>
        <v>238.3400400935743</v>
      </c>
      <c r="F118" s="15">
        <f t="shared" si="55"/>
        <v>216.11734466428092</v>
      </c>
      <c r="G118" s="15">
        <f t="shared" si="56"/>
        <v>186.58809004399913</v>
      </c>
      <c r="H118" s="15">
        <f t="shared" si="57"/>
        <v>150.8171862168946</v>
      </c>
      <c r="I118" s="15">
        <f t="shared" si="58"/>
        <v>109.34216188235186</v>
      </c>
      <c r="J118" s="15">
        <f t="shared" si="59"/>
        <v>68.92513090108856</v>
      </c>
      <c r="K118" s="17">
        <f t="shared" si="60"/>
        <v>10.094989993939093</v>
      </c>
    </row>
    <row r="119" spans="1:11" ht="15.75" customHeight="1">
      <c r="A119" s="61" t="s">
        <v>87</v>
      </c>
      <c r="B119" s="15">
        <f t="shared" si="51"/>
        <v>74.9887757459261</v>
      </c>
      <c r="C119" s="15">
        <f t="shared" si="52"/>
        <v>56.56493364867455</v>
      </c>
      <c r="D119" s="15">
        <f t="shared" si="53"/>
        <v>48.30860345493681</v>
      </c>
      <c r="E119" s="15">
        <f t="shared" si="54"/>
        <v>42.044162418347135</v>
      </c>
      <c r="F119" s="15">
        <f t="shared" si="55"/>
        <v>36.25800227885516</v>
      </c>
      <c r="G119" s="15">
        <f t="shared" si="56"/>
        <v>30.345007306430887</v>
      </c>
      <c r="H119" s="15">
        <f t="shared" si="57"/>
        <v>24.031083504816767</v>
      </c>
      <c r="I119" s="15">
        <f t="shared" si="58"/>
        <v>17.178666362039134</v>
      </c>
      <c r="J119" s="15">
        <f t="shared" si="59"/>
        <v>10.720004087085584</v>
      </c>
      <c r="K119" s="17">
        <f t="shared" si="60"/>
        <v>1.5571674948885599</v>
      </c>
    </row>
    <row r="120" spans="1:11" ht="15.75" customHeight="1">
      <c r="A120" s="61" t="s">
        <v>88</v>
      </c>
      <c r="B120" s="15">
        <f t="shared" si="51"/>
        <v>3.098874064243753</v>
      </c>
      <c r="C120" s="15">
        <f t="shared" si="52"/>
        <v>1.6404467802236213</v>
      </c>
      <c r="D120" s="15">
        <f t="shared" si="53"/>
        <v>1.2854160771451626</v>
      </c>
      <c r="E120" s="15">
        <f t="shared" si="54"/>
        <v>1.0763443879467924</v>
      </c>
      <c r="F120" s="15">
        <f t="shared" si="55"/>
        <v>0.9095152529485058</v>
      </c>
      <c r="G120" s="15">
        <f t="shared" si="56"/>
        <v>0.7521364297240024</v>
      </c>
      <c r="H120" s="15">
        <f t="shared" si="57"/>
        <v>0.5911242336024735</v>
      </c>
      <c r="I120" s="15">
        <f t="shared" si="58"/>
        <v>0.42040480526107016</v>
      </c>
      <c r="J120" s="15">
        <f t="shared" si="59"/>
        <v>0.26139800599971436</v>
      </c>
      <c r="K120" s="17">
        <f t="shared" si="60"/>
        <v>0.03785925685902722</v>
      </c>
    </row>
    <row r="121" spans="1:11" ht="15.75" customHeight="1" thickBot="1">
      <c r="A121" s="62" t="s">
        <v>89</v>
      </c>
      <c r="B121" s="18">
        <f t="shared" si="51"/>
        <v>91.81616323073024</v>
      </c>
      <c r="C121" s="18">
        <f t="shared" si="52"/>
        <v>82.9197518117135</v>
      </c>
      <c r="D121" s="18">
        <f t="shared" si="53"/>
        <v>74.83307165158449</v>
      </c>
      <c r="E121" s="18">
        <f t="shared" si="54"/>
        <v>66.89202703062877</v>
      </c>
      <c r="F121" s="18">
        <f t="shared" si="55"/>
        <v>58.53582104093209</v>
      </c>
      <c r="G121" s="18">
        <f t="shared" si="56"/>
        <v>49.4217614470896</v>
      </c>
      <c r="H121" s="18">
        <f t="shared" si="57"/>
        <v>39.360496749643396</v>
      </c>
      <c r="I121" s="18">
        <f t="shared" si="58"/>
        <v>28.245332398769772</v>
      </c>
      <c r="J121" s="18">
        <f t="shared" si="59"/>
        <v>17.67409277497561</v>
      </c>
      <c r="K121" s="19">
        <f t="shared" si="60"/>
        <v>2.573002309387443</v>
      </c>
    </row>
    <row r="123" ht="15.75" customHeight="1" thickBot="1"/>
    <row r="124" spans="1:4" ht="15.75" customHeight="1" thickBot="1">
      <c r="A124" s="65" t="s">
        <v>0</v>
      </c>
      <c r="B124" s="66" t="s">
        <v>2</v>
      </c>
      <c r="C124" s="66" t="s">
        <v>93</v>
      </c>
      <c r="D124" s="67" t="s">
        <v>94</v>
      </c>
    </row>
    <row r="125" spans="1:7" ht="15.75" customHeight="1" thickBot="1">
      <c r="A125" s="54" t="s">
        <v>57</v>
      </c>
      <c r="B125" s="1">
        <v>26.167</v>
      </c>
      <c r="C125" s="1" t="s">
        <v>95</v>
      </c>
      <c r="D125" s="2">
        <v>50</v>
      </c>
      <c r="F125" s="105" t="s">
        <v>96</v>
      </c>
      <c r="G125" s="107"/>
    </row>
    <row r="126" spans="1:7" ht="15.75" customHeight="1">
      <c r="A126" s="36" t="s">
        <v>58</v>
      </c>
      <c r="B126" s="4">
        <v>113.167</v>
      </c>
      <c r="C126" s="4" t="s">
        <v>95</v>
      </c>
      <c r="D126" s="5">
        <v>54.167</v>
      </c>
      <c r="F126" s="68" t="s">
        <v>99</v>
      </c>
      <c r="G126" s="27">
        <f>SUM(B135:B143)</f>
        <v>186.767</v>
      </c>
    </row>
    <row r="127" spans="1:7" ht="15.75" customHeight="1">
      <c r="A127" s="36" t="s">
        <v>59</v>
      </c>
      <c r="B127" s="4">
        <v>37</v>
      </c>
      <c r="C127" s="4" t="s">
        <v>95</v>
      </c>
      <c r="D127" s="5">
        <v>55.5</v>
      </c>
      <c r="F127" s="69" t="s">
        <v>100</v>
      </c>
      <c r="G127" s="17">
        <f>SUM(B125:B134)</f>
        <v>467.82399999999996</v>
      </c>
    </row>
    <row r="128" spans="1:7" ht="15.75" customHeight="1">
      <c r="A128" s="36" t="s">
        <v>60</v>
      </c>
      <c r="B128" s="4">
        <v>6</v>
      </c>
      <c r="C128" s="4" t="s">
        <v>95</v>
      </c>
      <c r="D128" s="5">
        <v>28.33</v>
      </c>
      <c r="F128" s="3" t="s">
        <v>97</v>
      </c>
      <c r="G128" s="17">
        <f>((D125*B125)+(D126*B126)+(D127*B127)+(D128*B128)+(D129*B129)+(B130*D130)+(B131*D131)+(B132*D132)+(B133*D133)+(D134*B134))/G127</f>
        <v>29.234705570898463</v>
      </c>
    </row>
    <row r="129" spans="1:7" ht="15.75" customHeight="1">
      <c r="A129" s="36" t="s">
        <v>61</v>
      </c>
      <c r="B129" s="4">
        <v>13.5</v>
      </c>
      <c r="C129" s="4" t="s">
        <v>95</v>
      </c>
      <c r="D129" s="5">
        <v>31.33</v>
      </c>
      <c r="F129" s="3" t="s">
        <v>98</v>
      </c>
      <c r="G129" s="17">
        <f>((C135*B135)+(B136*C136)+(B137*C137)+(B138*C138)+(B139*C139)+(B140*C140)+(B141*C141)+(B142*C142)+(B143*C143))/G126</f>
        <v>86.4801865425905</v>
      </c>
    </row>
    <row r="130" spans="1:7" ht="15.75" customHeight="1">
      <c r="A130" s="36" t="s">
        <v>62</v>
      </c>
      <c r="B130" s="4">
        <v>11</v>
      </c>
      <c r="C130" s="4" t="s">
        <v>95</v>
      </c>
      <c r="D130" s="5">
        <v>20</v>
      </c>
      <c r="F130" s="3" t="s">
        <v>101</v>
      </c>
      <c r="G130" s="17">
        <f>G128-(55.5/2)</f>
        <v>1.4847055708984627</v>
      </c>
    </row>
    <row r="131" spans="1:7" ht="15.75" customHeight="1" thickBot="1">
      <c r="A131" s="36" t="s">
        <v>63</v>
      </c>
      <c r="B131" s="4">
        <v>18.33</v>
      </c>
      <c r="C131" s="4" t="s">
        <v>95</v>
      </c>
      <c r="D131" s="5">
        <v>27.33</v>
      </c>
      <c r="F131" s="6" t="s">
        <v>102</v>
      </c>
      <c r="G131" s="19">
        <f>(176.33/2)-G129</f>
        <v>1.6848134574095042</v>
      </c>
    </row>
    <row r="132" spans="1:4" ht="15.75" customHeight="1" thickBot="1">
      <c r="A132" s="36" t="s">
        <v>64</v>
      </c>
      <c r="B132" s="4">
        <v>112.33</v>
      </c>
      <c r="C132" s="4" t="s">
        <v>95</v>
      </c>
      <c r="D132" s="5">
        <v>25.1</v>
      </c>
    </row>
    <row r="133" spans="1:8" ht="15.75" customHeight="1" thickBot="1">
      <c r="A133" s="36" t="s">
        <v>65</v>
      </c>
      <c r="B133" s="4">
        <v>19.33</v>
      </c>
      <c r="C133" s="4" t="s">
        <v>95</v>
      </c>
      <c r="D133" s="5">
        <v>2.667</v>
      </c>
      <c r="F133" s="105" t="s">
        <v>108</v>
      </c>
      <c r="G133" s="106"/>
      <c r="H133" s="70"/>
    </row>
    <row r="134" spans="1:8" ht="15.75" customHeight="1">
      <c r="A134" s="36" t="s">
        <v>66</v>
      </c>
      <c r="B134" s="4">
        <v>111</v>
      </c>
      <c r="C134" s="4" t="s">
        <v>95</v>
      </c>
      <c r="D134" s="5">
        <v>0</v>
      </c>
      <c r="F134" s="16" t="s">
        <v>14</v>
      </c>
      <c r="G134" s="27">
        <f>G131*C11</f>
        <v>1349.8388458073464</v>
      </c>
      <c r="H134" s="71"/>
    </row>
    <row r="135" spans="1:8" ht="15.75" customHeight="1">
      <c r="A135" s="36" t="s">
        <v>81</v>
      </c>
      <c r="B135" s="4">
        <v>21.667</v>
      </c>
      <c r="C135" s="4">
        <v>0</v>
      </c>
      <c r="D135" s="5" t="s">
        <v>95</v>
      </c>
      <c r="F135" s="75" t="s">
        <v>13</v>
      </c>
      <c r="G135" s="80">
        <f>G131*C10</f>
        <v>1285.057768369951</v>
      </c>
      <c r="H135" s="71"/>
    </row>
    <row r="136" spans="1:8" ht="15.75" customHeight="1">
      <c r="A136" s="36" t="s">
        <v>82</v>
      </c>
      <c r="B136" s="4">
        <v>13</v>
      </c>
      <c r="C136" s="4">
        <v>15.667</v>
      </c>
      <c r="D136" s="5" t="s">
        <v>95</v>
      </c>
      <c r="F136" s="75" t="s">
        <v>12</v>
      </c>
      <c r="G136" s="80">
        <f>G131*C9</f>
        <v>1200.9350324414945</v>
      </c>
      <c r="H136" s="71"/>
    </row>
    <row r="137" spans="1:8" ht="15.75" customHeight="1">
      <c r="A137" s="36" t="s">
        <v>83</v>
      </c>
      <c r="B137" s="4">
        <v>19.75</v>
      </c>
      <c r="C137" s="4">
        <v>26.167</v>
      </c>
      <c r="D137" s="5" t="s">
        <v>95</v>
      </c>
      <c r="F137" s="36" t="s">
        <v>11</v>
      </c>
      <c r="G137" s="17">
        <f>G131*C8</f>
        <v>1096.9988902539023</v>
      </c>
      <c r="H137" s="71"/>
    </row>
    <row r="138" spans="1:8" ht="15.75" customHeight="1">
      <c r="A138" s="36" t="s">
        <v>84</v>
      </c>
      <c r="B138" s="4">
        <v>19.75</v>
      </c>
      <c r="C138" s="4">
        <f>26.167+13</f>
        <v>39.167</v>
      </c>
      <c r="D138" s="5" t="s">
        <v>95</v>
      </c>
      <c r="F138" s="36" t="s">
        <v>10</v>
      </c>
      <c r="G138" s="17">
        <f>G131*C7</f>
        <v>972.9460753848405</v>
      </c>
      <c r="H138" s="71"/>
    </row>
    <row r="139" spans="1:8" ht="15.75" customHeight="1">
      <c r="A139" s="36" t="s">
        <v>85</v>
      </c>
      <c r="B139" s="4">
        <v>27.5</v>
      </c>
      <c r="C139" s="4">
        <f>15.667+19.33</f>
        <v>34.997</v>
      </c>
      <c r="D139" s="5" t="s">
        <v>95</v>
      </c>
      <c r="F139" s="36" t="s">
        <v>9</v>
      </c>
      <c r="G139" s="17">
        <f>G131*C6</f>
        <v>828.6081064885683</v>
      </c>
      <c r="H139" s="71"/>
    </row>
    <row r="140" spans="1:8" ht="15.75" customHeight="1">
      <c r="A140" s="36" t="s">
        <v>86</v>
      </c>
      <c r="B140" s="4">
        <v>25.1</v>
      </c>
      <c r="C140" s="4">
        <v>146</v>
      </c>
      <c r="D140" s="5" t="s">
        <v>95</v>
      </c>
      <c r="F140" s="36" t="s">
        <v>8</v>
      </c>
      <c r="G140" s="17">
        <f>G131*C5</f>
        <v>663.7828059501965</v>
      </c>
      <c r="H140" s="71"/>
    </row>
    <row r="141" spans="1:8" ht="15.75" customHeight="1">
      <c r="A141" s="36" t="s">
        <v>87</v>
      </c>
      <c r="B141" s="4">
        <v>26</v>
      </c>
      <c r="C141" s="4">
        <v>160</v>
      </c>
      <c r="D141" s="5" t="s">
        <v>95</v>
      </c>
      <c r="F141" s="36" t="s">
        <v>7</v>
      </c>
      <c r="G141" s="17">
        <f>G131*C4</f>
        <v>478.28484428941005</v>
      </c>
      <c r="H141" s="71"/>
    </row>
    <row r="142" spans="1:8" ht="15.75" customHeight="1" thickBot="1">
      <c r="A142" s="36" t="s">
        <v>88</v>
      </c>
      <c r="B142" s="4">
        <v>17</v>
      </c>
      <c r="C142" s="4">
        <v>169</v>
      </c>
      <c r="D142" s="5" t="s">
        <v>95</v>
      </c>
      <c r="F142" s="53" t="s">
        <v>6</v>
      </c>
      <c r="G142" s="19">
        <f>G131*C3</f>
        <v>300.16636557207727</v>
      </c>
      <c r="H142" s="71"/>
    </row>
    <row r="143" spans="1:4" ht="15.75" customHeight="1" thickBot="1">
      <c r="A143" s="53" t="s">
        <v>89</v>
      </c>
      <c r="B143" s="7">
        <v>17</v>
      </c>
      <c r="C143" s="7">
        <v>176.33</v>
      </c>
      <c r="D143" s="8" t="s">
        <v>95</v>
      </c>
    </row>
    <row r="145" ht="15.75" customHeight="1" thickBot="1"/>
    <row r="146" spans="1:7" ht="15.75" customHeight="1" thickBot="1">
      <c r="A146" s="72" t="s">
        <v>3</v>
      </c>
      <c r="B146" s="73" t="s">
        <v>0</v>
      </c>
      <c r="C146" s="73" t="s">
        <v>104</v>
      </c>
      <c r="D146" s="73" t="s">
        <v>105</v>
      </c>
      <c r="E146" s="73" t="s">
        <v>107</v>
      </c>
      <c r="F146" s="73" t="s">
        <v>109</v>
      </c>
      <c r="G146" s="74" t="s">
        <v>106</v>
      </c>
    </row>
    <row r="147" spans="1:7" ht="15.75" customHeight="1">
      <c r="A147" s="108" t="s">
        <v>14</v>
      </c>
      <c r="B147" s="64" t="s">
        <v>57</v>
      </c>
      <c r="C147" s="26">
        <f>B57</f>
        <v>1675.402944596915</v>
      </c>
      <c r="D147" s="26">
        <f>D125-G128</f>
        <v>20.765294429101537</v>
      </c>
      <c r="E147" s="26">
        <f>C147*(D147^2)</f>
        <v>722429.4820019661</v>
      </c>
      <c r="F147" s="82">
        <f>(C147*D147)/$E$166</f>
        <v>8.805849725159014E-05</v>
      </c>
      <c r="G147" s="84">
        <f>$G$134*F147</f>
        <v>0.11886478029361582</v>
      </c>
    </row>
    <row r="148" spans="1:7" ht="15.75" customHeight="1">
      <c r="A148" s="104"/>
      <c r="B148" s="63" t="s">
        <v>58</v>
      </c>
      <c r="C148" s="15">
        <f aca="true" t="shared" si="61" ref="C148:C156">B58</f>
        <v>30226.743794977145</v>
      </c>
      <c r="D148" s="15">
        <f>D126-G128</f>
        <v>24.93229442910154</v>
      </c>
      <c r="E148" s="15">
        <f aca="true" t="shared" si="62" ref="E148:E214">C148*(D148^2)</f>
        <v>18789527.485342223</v>
      </c>
      <c r="F148" s="83">
        <f aca="true" t="shared" si="63" ref="F148:F165">(C148*D148)/$E$166</f>
        <v>0.0019075130328391606</v>
      </c>
      <c r="G148" s="85">
        <f aca="true" t="shared" si="64" ref="G148:G165">$G$134*F148</f>
        <v>2.5748351906100835</v>
      </c>
    </row>
    <row r="149" spans="1:7" ht="15.75" customHeight="1">
      <c r="A149" s="104"/>
      <c r="B149" s="63" t="s">
        <v>59</v>
      </c>
      <c r="C149" s="15">
        <f t="shared" si="61"/>
        <v>30021.782302095064</v>
      </c>
      <c r="D149" s="15">
        <f>D127-G128</f>
        <v>26.265294429101537</v>
      </c>
      <c r="E149" s="15">
        <f t="shared" si="62"/>
        <v>20710997.606317893</v>
      </c>
      <c r="F149" s="83">
        <f t="shared" si="63"/>
        <v>0.001995871823200969</v>
      </c>
      <c r="G149" s="85">
        <f t="shared" si="64"/>
        <v>2.694105318209</v>
      </c>
    </row>
    <row r="150" spans="1:7" ht="15.75" customHeight="1">
      <c r="A150" s="104"/>
      <c r="B150" s="63" t="s">
        <v>60</v>
      </c>
      <c r="C150" s="15">
        <f t="shared" si="61"/>
        <v>948.6832980505138</v>
      </c>
      <c r="D150" s="15">
        <f>G128-D128</f>
        <v>0.9047055708984644</v>
      </c>
      <c r="E150" s="15">
        <f t="shared" si="62"/>
        <v>776.4898512780829</v>
      </c>
      <c r="F150" s="83">
        <f t="shared" si="63"/>
        <v>2.172413142001605E-06</v>
      </c>
      <c r="G150" s="85">
        <f t="shared" si="64"/>
        <v>0.002932407648216157</v>
      </c>
    </row>
    <row r="151" spans="1:7" ht="15.75" customHeight="1">
      <c r="A151" s="104"/>
      <c r="B151" s="63" t="s">
        <v>61</v>
      </c>
      <c r="C151" s="15">
        <f t="shared" si="61"/>
        <v>671.1341155136024</v>
      </c>
      <c r="D151" s="15">
        <f>D129-G128</f>
        <v>2.0952944291015356</v>
      </c>
      <c r="E151" s="15">
        <f t="shared" si="62"/>
        <v>2946.4524194490396</v>
      </c>
      <c r="F151" s="83">
        <f t="shared" si="63"/>
        <v>3.5593301723121445E-06</v>
      </c>
      <c r="G151" s="85">
        <f t="shared" si="64"/>
        <v>0.004804522131641088</v>
      </c>
    </row>
    <row r="152" spans="1:7" ht="15.75" customHeight="1">
      <c r="A152" s="104"/>
      <c r="B152" s="63" t="s">
        <v>62</v>
      </c>
      <c r="C152" s="15">
        <f t="shared" si="61"/>
        <v>1519.6574856952611</v>
      </c>
      <c r="D152" s="15">
        <f>G128-D130</f>
        <v>9.234705570898463</v>
      </c>
      <c r="E152" s="15">
        <f t="shared" si="62"/>
        <v>129596.06666445218</v>
      </c>
      <c r="F152" s="83">
        <f t="shared" si="63"/>
        <v>3.552079434308434E-05</v>
      </c>
      <c r="G152" s="85">
        <f t="shared" si="64"/>
        <v>0.04794734803822909</v>
      </c>
    </row>
    <row r="153" spans="1:7" ht="15.75" customHeight="1">
      <c r="A153" s="104"/>
      <c r="B153" s="63" t="s">
        <v>63</v>
      </c>
      <c r="C153" s="15">
        <f t="shared" si="61"/>
        <v>9344.475722980966</v>
      </c>
      <c r="D153" s="15">
        <f>G128-D131</f>
        <v>1.9047055708984644</v>
      </c>
      <c r="E153" s="15">
        <f t="shared" si="62"/>
        <v>33900.85442254617</v>
      </c>
      <c r="F153" s="83">
        <f t="shared" si="63"/>
        <v>4.505019697273126E-05</v>
      </c>
      <c r="G153" s="85">
        <f t="shared" si="64"/>
        <v>0.060810505885065175</v>
      </c>
    </row>
    <row r="154" spans="1:7" ht="15.75" customHeight="1">
      <c r="A154" s="104"/>
      <c r="B154" s="63" t="s">
        <v>64</v>
      </c>
      <c r="C154" s="15">
        <f t="shared" si="61"/>
        <v>33916.16159327096</v>
      </c>
      <c r="D154" s="15">
        <f>G128-D132</f>
        <v>4.134705570898461</v>
      </c>
      <c r="E154" s="15">
        <f t="shared" si="62"/>
        <v>579823.5815640158</v>
      </c>
      <c r="F154" s="83">
        <f t="shared" si="63"/>
        <v>0.0003549483707916794</v>
      </c>
      <c r="G154" s="85">
        <f t="shared" si="64"/>
        <v>0.4791230991506385</v>
      </c>
    </row>
    <row r="155" spans="1:7" ht="15.75" customHeight="1">
      <c r="A155" s="104"/>
      <c r="B155" s="63" t="s">
        <v>65</v>
      </c>
      <c r="C155" s="15">
        <f t="shared" si="61"/>
        <v>4518.132249914432</v>
      </c>
      <c r="D155" s="15">
        <f>G128-D133</f>
        <v>26.56770557089846</v>
      </c>
      <c r="E155" s="15">
        <f t="shared" si="62"/>
        <v>3189091.928159821</v>
      </c>
      <c r="F155" s="83">
        <f t="shared" si="63"/>
        <v>0.0003038273675111191</v>
      </c>
      <c r="G155" s="85">
        <f t="shared" si="64"/>
        <v>0.4101179830858934</v>
      </c>
    </row>
    <row r="156" spans="1:7" ht="15.75" customHeight="1">
      <c r="A156" s="104"/>
      <c r="B156" s="63" t="s">
        <v>66</v>
      </c>
      <c r="C156" s="15">
        <f t="shared" si="61"/>
        <v>39895.43545703388</v>
      </c>
      <c r="D156" s="15">
        <f>G128</f>
        <v>29.234705570898463</v>
      </c>
      <c r="E156" s="15">
        <f t="shared" si="62"/>
        <v>34097352.42285057</v>
      </c>
      <c r="F156" s="83">
        <f t="shared" si="63"/>
        <v>0.002952132433462983</v>
      </c>
      <c r="G156" s="85">
        <f t="shared" si="64"/>
        <v>3.984903036656106</v>
      </c>
    </row>
    <row r="157" spans="1:7" ht="15.75" customHeight="1">
      <c r="A157" s="104"/>
      <c r="B157" s="63" t="s">
        <v>81</v>
      </c>
      <c r="C157" s="15">
        <f>B86</f>
        <v>5909.12385006668</v>
      </c>
      <c r="D157" s="15">
        <f>G129</f>
        <v>86.4801865425905</v>
      </c>
      <c r="E157" s="15">
        <f t="shared" si="62"/>
        <v>44193289.37686903</v>
      </c>
      <c r="F157" s="83">
        <f t="shared" si="63"/>
        <v>0.0012934618154489903</v>
      </c>
      <c r="G157" s="85">
        <f t="shared" si="64"/>
        <v>1.74596500406154</v>
      </c>
    </row>
    <row r="158" spans="1:7" ht="15.75" customHeight="1">
      <c r="A158" s="104"/>
      <c r="B158" s="63" t="s">
        <v>82</v>
      </c>
      <c r="C158" s="15">
        <f aca="true" t="shared" si="65" ref="C158:C165">B87</f>
        <v>5004.950608388259</v>
      </c>
      <c r="D158" s="15">
        <f>G129-C136</f>
        <v>70.8131865425905</v>
      </c>
      <c r="E158" s="15">
        <f t="shared" si="62"/>
        <v>25097361.803918183</v>
      </c>
      <c r="F158" s="83">
        <f t="shared" si="63"/>
        <v>0.0008970731039257459</v>
      </c>
      <c r="G158" s="85">
        <f t="shared" si="64"/>
        <v>1.2109041232079425</v>
      </c>
    </row>
    <row r="159" spans="1:7" ht="15.75" customHeight="1">
      <c r="A159" s="104"/>
      <c r="B159" s="63" t="s">
        <v>83</v>
      </c>
      <c r="C159" s="15">
        <f t="shared" si="65"/>
        <v>10602.884172856364</v>
      </c>
      <c r="D159" s="15">
        <f>G129-C137</f>
        <v>60.3131865425905</v>
      </c>
      <c r="E159" s="15">
        <f t="shared" si="62"/>
        <v>38569904.691040345</v>
      </c>
      <c r="F159" s="83">
        <f t="shared" si="63"/>
        <v>0.0016186397204598657</v>
      </c>
      <c r="G159" s="85">
        <f t="shared" si="64"/>
        <v>2.184902772043471</v>
      </c>
    </row>
    <row r="160" spans="1:7" ht="15.75" customHeight="1">
      <c r="A160" s="104"/>
      <c r="B160" s="63" t="s">
        <v>84</v>
      </c>
      <c r="C160" s="15">
        <f t="shared" si="65"/>
        <v>10602.884172856364</v>
      </c>
      <c r="D160" s="15">
        <f>G129-C138</f>
        <v>47.3131865425905</v>
      </c>
      <c r="E160" s="15">
        <f t="shared" si="62"/>
        <v>23734955.11007195</v>
      </c>
      <c r="F160" s="83">
        <f t="shared" si="63"/>
        <v>0.0012697555448390153</v>
      </c>
      <c r="G160" s="85">
        <f t="shared" si="64"/>
        <v>1.7139653591029747</v>
      </c>
    </row>
    <row r="161" spans="1:7" ht="15.75" customHeight="1">
      <c r="A161" s="104"/>
      <c r="B161" s="63" t="s">
        <v>85</v>
      </c>
      <c r="C161" s="15">
        <f t="shared" si="65"/>
        <v>4875.455452203459</v>
      </c>
      <c r="D161" s="15">
        <f>G129-C139</f>
        <v>51.4831865425905</v>
      </c>
      <c r="E161" s="15">
        <f t="shared" si="62"/>
        <v>12922484.855313038</v>
      </c>
      <c r="F161" s="83">
        <f t="shared" si="63"/>
        <v>0.0006353229068723718</v>
      </c>
      <c r="G161" s="85">
        <f t="shared" si="64"/>
        <v>0.8575835393275706</v>
      </c>
    </row>
    <row r="162" spans="1:7" ht="15.75" customHeight="1">
      <c r="A162" s="104"/>
      <c r="B162" s="63" t="s">
        <v>86</v>
      </c>
      <c r="C162" s="15">
        <f t="shared" si="65"/>
        <v>19263.997539907676</v>
      </c>
      <c r="D162" s="15">
        <f>C140-G129</f>
        <v>59.5198134574095</v>
      </c>
      <c r="E162" s="15">
        <f t="shared" si="62"/>
        <v>68244795.53416573</v>
      </c>
      <c r="F162" s="83">
        <f t="shared" si="63"/>
        <v>0.002902163512403266</v>
      </c>
      <c r="G162" s="85">
        <f t="shared" si="64"/>
        <v>3.9174530459266186</v>
      </c>
    </row>
    <row r="163" spans="1:7" ht="15.75" customHeight="1">
      <c r="A163" s="104"/>
      <c r="B163" s="63" t="s">
        <v>87</v>
      </c>
      <c r="C163" s="15">
        <f t="shared" si="65"/>
        <v>6682.995182208907</v>
      </c>
      <c r="D163" s="15">
        <f>C141-G129</f>
        <v>73.5198134574095</v>
      </c>
      <c r="E163" s="15">
        <f t="shared" si="62"/>
        <v>36122678.09299252</v>
      </c>
      <c r="F163" s="83">
        <f t="shared" si="63"/>
        <v>0.0012436250077310393</v>
      </c>
      <c r="G163" s="85">
        <f t="shared" si="64"/>
        <v>1.6786933450528183</v>
      </c>
    </row>
    <row r="164" spans="1:7" ht="15.75" customHeight="1">
      <c r="A164" s="104"/>
      <c r="B164" s="63" t="s">
        <v>88</v>
      </c>
      <c r="C164" s="15">
        <f t="shared" si="65"/>
        <v>276.17147013815907</v>
      </c>
      <c r="D164" s="15">
        <f>C142-G129</f>
        <v>82.5198134574095</v>
      </c>
      <c r="E164" s="15">
        <f t="shared" si="62"/>
        <v>1880595.0424694484</v>
      </c>
      <c r="F164" s="83">
        <f t="shared" si="63"/>
        <v>5.768341336420722E-05</v>
      </c>
      <c r="G164" s="85">
        <f t="shared" si="64"/>
        <v>0.07786331211776953</v>
      </c>
    </row>
    <row r="165" spans="1:7" ht="15.75" customHeight="1" thickBot="1">
      <c r="A165" s="109"/>
      <c r="B165" s="101" t="s">
        <v>89</v>
      </c>
      <c r="C165" s="18">
        <f t="shared" si="65"/>
        <v>8182.65094230735</v>
      </c>
      <c r="D165" s="18">
        <f>C143-G129</f>
        <v>89.84981345740951</v>
      </c>
      <c r="E165" s="18">
        <f t="shared" si="62"/>
        <v>66058450.870779365</v>
      </c>
      <c r="F165" s="102">
        <f t="shared" si="63"/>
        <v>0.0018609088753496026</v>
      </c>
      <c r="G165" s="103">
        <f t="shared" si="64"/>
        <v>2.5119270884545544</v>
      </c>
    </row>
    <row r="166" spans="1:7" ht="15.75" customHeight="1" thickBot="1">
      <c r="A166" s="94"/>
      <c r="B166" s="95"/>
      <c r="C166" s="96"/>
      <c r="D166" s="97" t="s">
        <v>110</v>
      </c>
      <c r="E166" s="98">
        <f>SUM(E147:E165)</f>
        <v>395080957.74721384</v>
      </c>
      <c r="F166" s="99"/>
      <c r="G166" s="100"/>
    </row>
    <row r="167" spans="1:7" ht="15.75" customHeight="1">
      <c r="A167" s="108" t="s">
        <v>13</v>
      </c>
      <c r="B167" s="64" t="s">
        <v>57</v>
      </c>
      <c r="C167" s="26">
        <f>C57</f>
        <v>254.21613234032856</v>
      </c>
      <c r="D167" s="26">
        <v>20.765294429101537</v>
      </c>
      <c r="E167" s="26">
        <f t="shared" si="62"/>
        <v>109617.3487073296</v>
      </c>
      <c r="F167" s="82">
        <f>(C167*D167)/$E$186</f>
        <v>5.5676573856449874E-05</v>
      </c>
      <c r="G167" s="110">
        <f>$G$135*F167</f>
        <v>0.07154761375045424</v>
      </c>
    </row>
    <row r="168" spans="1:7" ht="15.75" customHeight="1">
      <c r="A168" s="104"/>
      <c r="B168" s="63" t="s">
        <v>58</v>
      </c>
      <c r="C168" s="15">
        <f aca="true" t="shared" si="66" ref="C168:C175">C58</f>
        <v>5878.556799584954</v>
      </c>
      <c r="D168" s="15">
        <v>24.93229442910154</v>
      </c>
      <c r="E168" s="15">
        <f t="shared" si="62"/>
        <v>3654224.39509682</v>
      </c>
      <c r="F168" s="90">
        <f aca="true" t="shared" si="67" ref="F168:F185">(C168*D168)/$E$186</f>
        <v>0.001545839027897458</v>
      </c>
      <c r="G168" s="2">
        <f aca="true" t="shared" si="68" ref="G168:G185">$G$135*F168</f>
        <v>1.9864924514490818</v>
      </c>
    </row>
    <row r="169" spans="1:7" ht="15.75" customHeight="1">
      <c r="A169" s="104"/>
      <c r="B169" s="63" t="s">
        <v>59</v>
      </c>
      <c r="C169" s="15">
        <f t="shared" si="66"/>
        <v>7309.146275074256</v>
      </c>
      <c r="D169" s="15">
        <v>26.265294429101537</v>
      </c>
      <c r="E169" s="15">
        <f t="shared" si="62"/>
        <v>5042329.248944233</v>
      </c>
      <c r="F169" s="90">
        <f t="shared" si="67"/>
        <v>0.002024791126769836</v>
      </c>
      <c r="G169" s="2">
        <f t="shared" si="68"/>
        <v>2.601973566782124</v>
      </c>
    </row>
    <row r="170" spans="1:7" ht="15.75" customHeight="1">
      <c r="A170" s="104"/>
      <c r="B170" s="63" t="s">
        <v>60</v>
      </c>
      <c r="C170" s="15">
        <f t="shared" si="66"/>
        <v>146.0589204816171</v>
      </c>
      <c r="D170" s="15">
        <v>0.9047055708984644</v>
      </c>
      <c r="E170" s="15">
        <f t="shared" si="62"/>
        <v>119.54808277500567</v>
      </c>
      <c r="F170" s="90">
        <f t="shared" si="67"/>
        <v>1.3936915057480621E-06</v>
      </c>
      <c r="G170" s="2">
        <f t="shared" si="68"/>
        <v>0.0017909740961727615</v>
      </c>
    </row>
    <row r="171" spans="1:7" ht="15.75" customHeight="1">
      <c r="A171" s="104"/>
      <c r="B171" s="63" t="s">
        <v>61</v>
      </c>
      <c r="C171" s="15">
        <f t="shared" si="66"/>
        <v>102.32684770841048</v>
      </c>
      <c r="D171" s="15">
        <v>2.0952944291015356</v>
      </c>
      <c r="E171" s="15">
        <f t="shared" si="62"/>
        <v>449.2413379616503</v>
      </c>
      <c r="F171" s="90">
        <f t="shared" si="67"/>
        <v>2.2613404734396855E-06</v>
      </c>
      <c r="G171" s="2">
        <f t="shared" si="68"/>
        <v>0.0029059531423230507</v>
      </c>
    </row>
    <row r="172" spans="1:7" ht="15.75" customHeight="1">
      <c r="A172" s="104"/>
      <c r="B172" s="63" t="s">
        <v>62</v>
      </c>
      <c r="C172" s="15">
        <f t="shared" si="66"/>
        <v>251.60972620244888</v>
      </c>
      <c r="D172" s="15">
        <v>9.234705570898463</v>
      </c>
      <c r="E172" s="15">
        <f t="shared" si="62"/>
        <v>21457.223852938645</v>
      </c>
      <c r="F172" s="90">
        <f t="shared" si="67"/>
        <v>2.4506527683530114E-05</v>
      </c>
      <c r="G172" s="2">
        <f t="shared" si="68"/>
        <v>0.031492303775493634</v>
      </c>
    </row>
    <row r="173" spans="1:7" ht="15.75" customHeight="1">
      <c r="A173" s="104"/>
      <c r="B173" s="63" t="s">
        <v>63</v>
      </c>
      <c r="C173" s="15">
        <f t="shared" si="66"/>
        <v>2390.2392943528084</v>
      </c>
      <c r="D173" s="15">
        <v>1.9047055708984644</v>
      </c>
      <c r="E173" s="15">
        <f t="shared" si="62"/>
        <v>8671.557052004884</v>
      </c>
      <c r="F173" s="90">
        <f t="shared" si="67"/>
        <v>4.801760954369858E-05</v>
      </c>
      <c r="G173" s="2">
        <f t="shared" si="68"/>
        <v>0.061705402162684955</v>
      </c>
    </row>
    <row r="174" spans="1:7" ht="15.75" customHeight="1">
      <c r="A174" s="104"/>
      <c r="B174" s="63" t="s">
        <v>64</v>
      </c>
      <c r="C174" s="15">
        <f t="shared" si="66"/>
        <v>6980.4781236631325</v>
      </c>
      <c r="D174" s="15">
        <v>4.134705570898461</v>
      </c>
      <c r="E174" s="15">
        <f t="shared" si="62"/>
        <v>119336.7892047855</v>
      </c>
      <c r="F174" s="90">
        <f t="shared" si="67"/>
        <v>0.00030441150461789026</v>
      </c>
      <c r="G174" s="2">
        <f t="shared" si="68"/>
        <v>0.3911863687904051</v>
      </c>
    </row>
    <row r="175" spans="1:7" ht="15.75" customHeight="1">
      <c r="A175" s="104"/>
      <c r="B175" s="63" t="s">
        <v>65</v>
      </c>
      <c r="C175" s="15">
        <f t="shared" si="66"/>
        <v>713.4730607581275</v>
      </c>
      <c r="D175" s="15">
        <v>26.56770557089846</v>
      </c>
      <c r="E175" s="15">
        <f t="shared" si="62"/>
        <v>503599.9508571973</v>
      </c>
      <c r="F175" s="90">
        <f t="shared" si="67"/>
        <v>0.00019992307889146282</v>
      </c>
      <c r="G175" s="2">
        <f t="shared" si="68"/>
        <v>0.25691270560591284</v>
      </c>
    </row>
    <row r="176" spans="1:7" ht="15.75" customHeight="1">
      <c r="A176" s="104"/>
      <c r="B176" s="63" t="s">
        <v>66</v>
      </c>
      <c r="C176" s="15">
        <f>C66</f>
        <v>7858.758460339313</v>
      </c>
      <c r="D176" s="15">
        <v>29.234705570898463</v>
      </c>
      <c r="E176" s="15">
        <f t="shared" si="62"/>
        <v>6716629.452931668</v>
      </c>
      <c r="F176" s="90">
        <f t="shared" si="67"/>
        <v>0.002423170467110847</v>
      </c>
      <c r="G176" s="2">
        <f t="shared" si="68"/>
        <v>3.113914032845437</v>
      </c>
    </row>
    <row r="177" spans="1:7" ht="15.75" customHeight="1">
      <c r="A177" s="104"/>
      <c r="B177" s="63" t="s">
        <v>81</v>
      </c>
      <c r="C177" s="15">
        <f>C86</f>
        <v>1200.2615534809675</v>
      </c>
      <c r="D177" s="15">
        <v>86.4801865425905</v>
      </c>
      <c r="E177" s="15">
        <f t="shared" si="62"/>
        <v>8976543.309430925</v>
      </c>
      <c r="F177" s="90">
        <f t="shared" si="67"/>
        <v>0.0010947723367865979</v>
      </c>
      <c r="G177" s="2">
        <f t="shared" si="68"/>
        <v>1.4068456959841418</v>
      </c>
    </row>
    <row r="178" spans="1:7" ht="15.75" customHeight="1">
      <c r="A178" s="104"/>
      <c r="B178" s="63" t="s">
        <v>82</v>
      </c>
      <c r="C178" s="15">
        <f aca="true" t="shared" si="69" ref="C178:C185">C87</f>
        <v>1046.1430563115648</v>
      </c>
      <c r="D178" s="15">
        <v>70.8131865425905</v>
      </c>
      <c r="E178" s="15">
        <f t="shared" si="62"/>
        <v>5245892.08510953</v>
      </c>
      <c r="F178" s="90">
        <f t="shared" si="67"/>
        <v>0.0007813336284382031</v>
      </c>
      <c r="G178" s="2">
        <f t="shared" si="68"/>
        <v>1.0040588489131936</v>
      </c>
    </row>
    <row r="179" spans="1:7" ht="15.75" customHeight="1">
      <c r="A179" s="104"/>
      <c r="B179" s="63" t="s">
        <v>83</v>
      </c>
      <c r="C179" s="15">
        <f t="shared" si="69"/>
        <v>2844.99278891643</v>
      </c>
      <c r="D179" s="15">
        <v>60.3131865425905</v>
      </c>
      <c r="E179" s="15">
        <f t="shared" si="62"/>
        <v>10349174.708153278</v>
      </c>
      <c r="F179" s="90">
        <f t="shared" si="67"/>
        <v>0.0018097756737132664</v>
      </c>
      <c r="G179" s="2">
        <f t="shared" si="68"/>
        <v>2.3256662885121946</v>
      </c>
    </row>
    <row r="180" spans="1:7" ht="15.75" customHeight="1">
      <c r="A180" s="104"/>
      <c r="B180" s="63" t="s">
        <v>84</v>
      </c>
      <c r="C180" s="15">
        <f t="shared" si="69"/>
        <v>2844.99278891643</v>
      </c>
      <c r="D180" s="15">
        <v>47.3131865425905</v>
      </c>
      <c r="E180" s="15">
        <f t="shared" si="62"/>
        <v>6368623.388933877</v>
      </c>
      <c r="F180" s="90">
        <f t="shared" si="67"/>
        <v>0.0014196937512192742</v>
      </c>
      <c r="G180" s="2">
        <f t="shared" si="68"/>
        <v>1.8243884837106048</v>
      </c>
    </row>
    <row r="181" spans="1:7" ht="15.75" customHeight="1">
      <c r="A181" s="104"/>
      <c r="B181" s="63" t="s">
        <v>85</v>
      </c>
      <c r="C181" s="15">
        <f t="shared" si="69"/>
        <v>1011.8181563809641</v>
      </c>
      <c r="D181" s="15">
        <v>51.4831865425905</v>
      </c>
      <c r="E181" s="15">
        <f t="shared" si="62"/>
        <v>2681842.738662382</v>
      </c>
      <c r="F181" s="90">
        <f t="shared" si="67"/>
        <v>0.0005494133272366876</v>
      </c>
      <c r="G181" s="2">
        <f t="shared" si="68"/>
        <v>0.7060278642114874</v>
      </c>
    </row>
    <row r="182" spans="1:7" ht="15.75" customHeight="1">
      <c r="A182" s="104"/>
      <c r="B182" s="63" t="s">
        <v>86</v>
      </c>
      <c r="C182" s="15">
        <f t="shared" si="69"/>
        <v>6007.825165814219</v>
      </c>
      <c r="D182" s="15">
        <v>59.5198134574095</v>
      </c>
      <c r="E182" s="15">
        <f t="shared" si="62"/>
        <v>21283370.66056185</v>
      </c>
      <c r="F182" s="90">
        <f t="shared" si="67"/>
        <v>0.003771465586254267</v>
      </c>
      <c r="G182" s="2">
        <f t="shared" si="68"/>
        <v>4.846551149755977</v>
      </c>
    </row>
    <row r="183" spans="1:7" ht="15.75" customHeight="1">
      <c r="A183" s="104"/>
      <c r="B183" s="63" t="s">
        <v>87</v>
      </c>
      <c r="C183" s="15">
        <f t="shared" si="69"/>
        <v>1360.9723588230008</v>
      </c>
      <c r="D183" s="15">
        <v>73.5198134574095</v>
      </c>
      <c r="E183" s="15">
        <f t="shared" si="62"/>
        <v>7356277.3982091425</v>
      </c>
      <c r="F183" s="90">
        <f t="shared" si="67"/>
        <v>0.0010553220279513923</v>
      </c>
      <c r="G183" s="2">
        <f t="shared" si="68"/>
        <v>1.3561497701508671</v>
      </c>
    </row>
    <row r="184" spans="1:7" ht="15.75" customHeight="1">
      <c r="A184" s="104"/>
      <c r="B184" s="63" t="s">
        <v>88</v>
      </c>
      <c r="C184" s="15">
        <f t="shared" si="69"/>
        <v>39.46973115660772</v>
      </c>
      <c r="D184" s="15">
        <v>82.5198134574095</v>
      </c>
      <c r="E184" s="15">
        <f t="shared" si="62"/>
        <v>268769.9084325597</v>
      </c>
      <c r="F184" s="90">
        <f t="shared" si="67"/>
        <v>3.43521329487038E-05</v>
      </c>
      <c r="G184" s="2">
        <f t="shared" si="68"/>
        <v>0.04414447530580917</v>
      </c>
    </row>
    <row r="185" spans="1:7" ht="15.75" customHeight="1" thickBot="1">
      <c r="A185" s="109"/>
      <c r="B185" s="101" t="s">
        <v>89</v>
      </c>
      <c r="C185" s="18">
        <f t="shared" si="69"/>
        <v>1995.0786279911047</v>
      </c>
      <c r="D185" s="18">
        <v>89.84981345740951</v>
      </c>
      <c r="E185" s="18">
        <f t="shared" si="62"/>
        <v>16106247.774676494</v>
      </c>
      <c r="F185" s="111">
        <f t="shared" si="67"/>
        <v>0.0018906385034610689</v>
      </c>
      <c r="G185" s="112">
        <f t="shared" si="68"/>
        <v>2.429579696051985</v>
      </c>
    </row>
    <row r="186" spans="1:7" ht="15.75" customHeight="1" thickBot="1">
      <c r="A186" s="86"/>
      <c r="B186" s="81"/>
      <c r="C186" s="87"/>
      <c r="D186" s="91" t="s">
        <v>110</v>
      </c>
      <c r="E186" s="92">
        <f>SUM(E167:E185)</f>
        <v>94813176.72823775</v>
      </c>
      <c r="F186" s="88"/>
      <c r="G186" s="89"/>
    </row>
    <row r="187" spans="1:7" ht="15.75" customHeight="1">
      <c r="A187" s="108" t="s">
        <v>12</v>
      </c>
      <c r="B187" s="64" t="s">
        <v>57</v>
      </c>
      <c r="C187" s="26">
        <f>D57</f>
        <v>94.60978360514481</v>
      </c>
      <c r="D187" s="26">
        <v>20.765294429101537</v>
      </c>
      <c r="E187" s="26">
        <f t="shared" si="62"/>
        <v>40795.49769361718</v>
      </c>
      <c r="F187" s="82">
        <f>(C187*D187)/$E$206</f>
        <v>4.839864261192009E-05</v>
      </c>
      <c r="G187" s="110">
        <f>$G$136*F187</f>
        <v>0.058123625435270554</v>
      </c>
    </row>
    <row r="188" spans="1:7" ht="15.75" customHeight="1">
      <c r="A188" s="104"/>
      <c r="B188" s="63" t="s">
        <v>58</v>
      </c>
      <c r="C188" s="15">
        <f aca="true" t="shared" si="70" ref="C188:C196">D58</f>
        <v>2329.603912022743</v>
      </c>
      <c r="D188" s="15">
        <v>24.93229442910154</v>
      </c>
      <c r="E188" s="15">
        <f t="shared" si="62"/>
        <v>1448126.7658802806</v>
      </c>
      <c r="F188" s="90">
        <f aca="true" t="shared" si="71" ref="F188:F205">(C188*D188)/$E$206</f>
        <v>0.0014308805256829833</v>
      </c>
      <c r="G188" s="2">
        <f aca="true" t="shared" si="72" ref="G188:G205">$G$136*F188</f>
        <v>1.7183945505309963</v>
      </c>
    </row>
    <row r="189" spans="1:7" ht="15.75" customHeight="1">
      <c r="A189" s="104"/>
      <c r="B189" s="63" t="s">
        <v>59</v>
      </c>
      <c r="C189" s="15">
        <f t="shared" si="70"/>
        <v>3118.56922469826</v>
      </c>
      <c r="D189" s="15">
        <v>26.265294429101537</v>
      </c>
      <c r="E189" s="15">
        <f t="shared" si="62"/>
        <v>2151393.914523023</v>
      </c>
      <c r="F189" s="90">
        <f t="shared" si="71"/>
        <v>0.0020178863448333385</v>
      </c>
      <c r="G189" s="2">
        <f t="shared" si="72"/>
        <v>2.4233504029956743</v>
      </c>
    </row>
    <row r="190" spans="1:7" ht="15.75" customHeight="1">
      <c r="A190" s="104"/>
      <c r="B190" s="63" t="s">
        <v>60</v>
      </c>
      <c r="C190" s="15">
        <f t="shared" si="70"/>
        <v>54.499674403330914</v>
      </c>
      <c r="D190" s="15">
        <v>0.9047055708984644</v>
      </c>
      <c r="E190" s="15">
        <f t="shared" si="62"/>
        <v>44.60755676747781</v>
      </c>
      <c r="F190" s="90">
        <f t="shared" si="71"/>
        <v>1.214675330893928E-06</v>
      </c>
      <c r="G190" s="2">
        <f t="shared" si="72"/>
        <v>0.0014587461579129825</v>
      </c>
    </row>
    <row r="191" spans="1:7" ht="15.75" customHeight="1">
      <c r="A191" s="104"/>
      <c r="B191" s="63" t="s">
        <v>61</v>
      </c>
      <c r="C191" s="15">
        <f t="shared" si="70"/>
        <v>38.10641029241026</v>
      </c>
      <c r="D191" s="15">
        <v>2.0952944291015356</v>
      </c>
      <c r="E191" s="15">
        <f t="shared" si="62"/>
        <v>167.29700101248147</v>
      </c>
      <c r="F191" s="90">
        <f t="shared" si="71"/>
        <v>1.9669899304003345E-06</v>
      </c>
      <c r="G191" s="2">
        <f t="shared" si="72"/>
        <v>0.002362227115877419</v>
      </c>
    </row>
    <row r="192" spans="1:7" ht="15.75" customHeight="1">
      <c r="A192" s="104"/>
      <c r="B192" s="63" t="s">
        <v>62</v>
      </c>
      <c r="C192" s="15">
        <f t="shared" si="70"/>
        <v>95.35157673768867</v>
      </c>
      <c r="D192" s="15">
        <v>9.234705570898463</v>
      </c>
      <c r="E192" s="15">
        <f t="shared" si="62"/>
        <v>8131.562152510025</v>
      </c>
      <c r="F192" s="90">
        <f t="shared" si="71"/>
        <v>2.1692518251215836E-05</v>
      </c>
      <c r="G192" s="2">
        <f t="shared" si="72"/>
        <v>0.026051305109761603</v>
      </c>
    </row>
    <row r="193" spans="1:7" ht="15.75" customHeight="1">
      <c r="A193" s="104"/>
      <c r="B193" s="63" t="s">
        <v>63</v>
      </c>
      <c r="C193" s="15">
        <f t="shared" si="70"/>
        <v>1031.028885975068</v>
      </c>
      <c r="D193" s="15">
        <v>1.9047055708984644</v>
      </c>
      <c r="E193" s="15">
        <f t="shared" si="62"/>
        <v>3740.4731100024205</v>
      </c>
      <c r="F193" s="90">
        <f t="shared" si="71"/>
        <v>4.83790932271452E-05</v>
      </c>
      <c r="G193" s="2">
        <f t="shared" si="72"/>
        <v>0.05810014789423171</v>
      </c>
    </row>
    <row r="194" spans="1:7" ht="15.75" customHeight="1">
      <c r="A194" s="104"/>
      <c r="B194" s="63" t="s">
        <v>64</v>
      </c>
      <c r="C194" s="15">
        <f t="shared" si="70"/>
        <v>2806.690018761792</v>
      </c>
      <c r="D194" s="15">
        <v>4.134705570898461</v>
      </c>
      <c r="E194" s="15">
        <f t="shared" si="62"/>
        <v>47982.58359935736</v>
      </c>
      <c r="F194" s="90">
        <f t="shared" si="71"/>
        <v>0.0002858894166882385</v>
      </c>
      <c r="G194" s="2">
        <f t="shared" si="72"/>
        <v>0.3433346159051696</v>
      </c>
    </row>
    <row r="195" spans="1:7" ht="15.75" customHeight="1">
      <c r="A195" s="104"/>
      <c r="B195" s="63" t="s">
        <v>65</v>
      </c>
      <c r="C195" s="15">
        <f t="shared" si="70"/>
        <v>267.62397536276865</v>
      </c>
      <c r="D195" s="15">
        <v>26.56770557089846</v>
      </c>
      <c r="E195" s="15">
        <f t="shared" si="62"/>
        <v>188900.50410268805</v>
      </c>
      <c r="F195" s="90">
        <f t="shared" si="71"/>
        <v>0.00017516127846385165</v>
      </c>
      <c r="G195" s="2">
        <f t="shared" si="72"/>
        <v>0.21035731563447935</v>
      </c>
    </row>
    <row r="196" spans="1:7" ht="15.75" customHeight="1">
      <c r="A196" s="104"/>
      <c r="B196" s="63" t="s">
        <v>66</v>
      </c>
      <c r="C196" s="15">
        <f t="shared" si="70"/>
        <v>3115.637053046223</v>
      </c>
      <c r="D196" s="15">
        <v>29.234705570898463</v>
      </c>
      <c r="E196" s="15">
        <f t="shared" si="62"/>
        <v>2662835.3194394973</v>
      </c>
      <c r="F196" s="90">
        <f t="shared" si="71"/>
        <v>0.0022439058125266454</v>
      </c>
      <c r="G196" s="2">
        <f t="shared" si="72"/>
        <v>2.694785099762345</v>
      </c>
    </row>
    <row r="197" spans="1:7" ht="15.75" customHeight="1">
      <c r="A197" s="104"/>
      <c r="B197" s="63" t="s">
        <v>81</v>
      </c>
      <c r="C197" s="15">
        <f>D86</f>
        <v>479.43213420402725</v>
      </c>
      <c r="D197" s="15">
        <v>86.4801865425905</v>
      </c>
      <c r="E197" s="15">
        <f t="shared" si="62"/>
        <v>3585587.911346519</v>
      </c>
      <c r="F197" s="90">
        <f t="shared" si="71"/>
        <v>0.0010214163287686137</v>
      </c>
      <c r="G197" s="2">
        <f t="shared" si="72"/>
        <v>1.2266546519260073</v>
      </c>
    </row>
    <row r="198" spans="1:7" ht="15.75" customHeight="1">
      <c r="A198" s="104"/>
      <c r="B198" s="63" t="s">
        <v>82</v>
      </c>
      <c r="C198" s="15">
        <f aca="true" t="shared" si="73" ref="C198:C205">D87</f>
        <v>421.0806185169787</v>
      </c>
      <c r="D198" s="15">
        <v>70.8131865425905</v>
      </c>
      <c r="E198" s="15">
        <f t="shared" si="62"/>
        <v>2111511.872629943</v>
      </c>
      <c r="F198" s="90">
        <f t="shared" si="71"/>
        <v>0.0007345788654129056</v>
      </c>
      <c r="G198" s="2">
        <f t="shared" si="72"/>
        <v>0.8821814935654839</v>
      </c>
    </row>
    <row r="199" spans="1:7" ht="15.75" customHeight="1">
      <c r="A199" s="104"/>
      <c r="B199" s="63" t="s">
        <v>83</v>
      </c>
      <c r="C199" s="15">
        <f t="shared" si="73"/>
        <v>1251.2077317773624</v>
      </c>
      <c r="D199" s="15">
        <v>60.3131865425905</v>
      </c>
      <c r="E199" s="15">
        <f t="shared" si="62"/>
        <v>4551493.930952271</v>
      </c>
      <c r="F199" s="90">
        <f t="shared" si="71"/>
        <v>0.0018590913613408594</v>
      </c>
      <c r="G199" s="2">
        <f t="shared" si="72"/>
        <v>2.232647944343587</v>
      </c>
    </row>
    <row r="200" spans="1:7" ht="15.75" customHeight="1">
      <c r="A200" s="104"/>
      <c r="B200" s="63" t="s">
        <v>84</v>
      </c>
      <c r="C200" s="15">
        <f t="shared" si="73"/>
        <v>1251.2077317773624</v>
      </c>
      <c r="D200" s="15">
        <v>47.3131865425905</v>
      </c>
      <c r="E200" s="15">
        <f t="shared" si="62"/>
        <v>2800875.5790369366</v>
      </c>
      <c r="F200" s="90">
        <f t="shared" si="71"/>
        <v>0.0014583798572261719</v>
      </c>
      <c r="G200" s="2">
        <f t="shared" si="72"/>
        <v>1.751419461149935</v>
      </c>
    </row>
    <row r="201" spans="1:7" ht="15.75" customHeight="1">
      <c r="A201" s="104"/>
      <c r="B201" s="63" t="s">
        <v>85</v>
      </c>
      <c r="C201" s="15">
        <f t="shared" si="73"/>
        <v>406.39969554557615</v>
      </c>
      <c r="D201" s="15">
        <v>51.4831865425905</v>
      </c>
      <c r="E201" s="15">
        <f t="shared" si="62"/>
        <v>1077169.9100476936</v>
      </c>
      <c r="F201" s="90">
        <f t="shared" si="71"/>
        <v>0.0005154396609947013</v>
      </c>
      <c r="G201" s="2">
        <f t="shared" si="72"/>
        <v>0.6190095459983045</v>
      </c>
    </row>
    <row r="202" spans="1:7" ht="15.75" customHeight="1">
      <c r="A202" s="104"/>
      <c r="B202" s="63" t="s">
        <v>86</v>
      </c>
      <c r="C202" s="15">
        <f t="shared" si="73"/>
        <v>2835.0423958916763</v>
      </c>
      <c r="D202" s="15">
        <v>59.5198134574095</v>
      </c>
      <c r="E202" s="15">
        <f t="shared" si="62"/>
        <v>10043444.422036923</v>
      </c>
      <c r="F202" s="90">
        <f t="shared" si="71"/>
        <v>0.004157001281235026</v>
      </c>
      <c r="G202" s="2">
        <f t="shared" si="72"/>
        <v>4.9922884685393205</v>
      </c>
    </row>
    <row r="203" spans="1:7" ht="15.75" customHeight="1">
      <c r="A203" s="104"/>
      <c r="B203" s="63" t="s">
        <v>87</v>
      </c>
      <c r="C203" s="15">
        <f t="shared" si="73"/>
        <v>545.5387996174042</v>
      </c>
      <c r="D203" s="15">
        <v>73.5198134574095</v>
      </c>
      <c r="E203" s="15">
        <f t="shared" si="62"/>
        <v>2948726.1188333794</v>
      </c>
      <c r="F203" s="90">
        <f t="shared" si="71"/>
        <v>0.000988073107780604</v>
      </c>
      <c r="G203" s="2">
        <f t="shared" si="72"/>
        <v>1.186611609747068</v>
      </c>
    </row>
    <row r="204" spans="1:7" ht="15.75" customHeight="1">
      <c r="A204" s="104"/>
      <c r="B204" s="63" t="s">
        <v>88</v>
      </c>
      <c r="C204" s="15">
        <f t="shared" si="73"/>
        <v>14.515930778020085</v>
      </c>
      <c r="D204" s="15">
        <v>82.5198134574095</v>
      </c>
      <c r="E204" s="15">
        <f t="shared" si="62"/>
        <v>98846.51533454093</v>
      </c>
      <c r="F204" s="90">
        <f t="shared" si="71"/>
        <v>2.9509521348559276E-05</v>
      </c>
      <c r="G204" s="2">
        <f t="shared" si="72"/>
        <v>0.03543901797806501</v>
      </c>
    </row>
    <row r="205" spans="1:7" ht="15.75" customHeight="1" thickBot="1">
      <c r="A205" s="109"/>
      <c r="B205" s="101" t="s">
        <v>89</v>
      </c>
      <c r="C205" s="18">
        <f t="shared" si="73"/>
        <v>845.0739860151481</v>
      </c>
      <c r="D205" s="18">
        <v>89.84981345740951</v>
      </c>
      <c r="E205" s="18">
        <f t="shared" si="62"/>
        <v>6822272.974974779</v>
      </c>
      <c r="F205" s="111">
        <f t="shared" si="71"/>
        <v>0.001870557022637373</v>
      </c>
      <c r="G205" s="112">
        <f t="shared" si="72"/>
        <v>2.246417458664679</v>
      </c>
    </row>
    <row r="206" spans="1:7" ht="15.75" customHeight="1" thickBot="1">
      <c r="A206" s="86"/>
      <c r="B206" s="81"/>
      <c r="C206" s="87"/>
      <c r="D206" s="91" t="s">
        <v>110</v>
      </c>
      <c r="E206" s="92">
        <f>SUM(E187:E205)</f>
        <v>40592047.760251746</v>
      </c>
      <c r="F206" s="88"/>
      <c r="G206" s="89"/>
    </row>
    <row r="207" spans="1:7" ht="15.75" customHeight="1">
      <c r="A207" s="108" t="s">
        <v>11</v>
      </c>
      <c r="B207" s="64" t="s">
        <v>57</v>
      </c>
      <c r="C207" s="26">
        <f>E57</f>
        <v>44.909282475284144</v>
      </c>
      <c r="D207" s="26">
        <v>20.765294429101537</v>
      </c>
      <c r="E207" s="26">
        <f t="shared" si="62"/>
        <v>19364.76820715219</v>
      </c>
      <c r="F207" s="82">
        <f>(C207*D207)/$E$226</f>
        <v>4.5152205179334125E-05</v>
      </c>
      <c r="G207" s="110">
        <f>$G$137*F207</f>
        <v>0.04953191897424604</v>
      </c>
    </row>
    <row r="208" spans="1:7" ht="15.75" customHeight="1">
      <c r="A208" s="104"/>
      <c r="B208" s="63" t="s">
        <v>58</v>
      </c>
      <c r="C208" s="15">
        <f aca="true" t="shared" si="74" ref="C208:C216">E58</f>
        <v>1137.6932122849094</v>
      </c>
      <c r="D208" s="15">
        <v>24.93229442910154</v>
      </c>
      <c r="E208" s="15">
        <f t="shared" si="62"/>
        <v>707212.0644919355</v>
      </c>
      <c r="F208" s="90">
        <f aca="true" t="shared" si="75" ref="F208:F225">(C208*D208)/$E$226</f>
        <v>0.0013733845892626199</v>
      </c>
      <c r="G208" s="2">
        <f aca="true" t="shared" si="76" ref="G208:G225">$G$137*F208</f>
        <v>1.5066013703129055</v>
      </c>
    </row>
    <row r="209" spans="1:7" ht="15.75" customHeight="1">
      <c r="A209" s="104"/>
      <c r="B209" s="63" t="s">
        <v>59</v>
      </c>
      <c r="C209" s="15">
        <f t="shared" si="74"/>
        <v>1580.2392559896857</v>
      </c>
      <c r="D209" s="15">
        <v>26.265294429101537</v>
      </c>
      <c r="E209" s="15">
        <f t="shared" si="62"/>
        <v>1090152.8469856372</v>
      </c>
      <c r="F209" s="90">
        <f t="shared" si="75"/>
        <v>0.0020096011739069997</v>
      </c>
      <c r="G209" s="2">
        <f t="shared" si="76"/>
        <v>2.204530257628918</v>
      </c>
    </row>
    <row r="210" spans="1:7" ht="15.75" customHeight="1">
      <c r="A210" s="104"/>
      <c r="B210" s="63" t="s">
        <v>60</v>
      </c>
      <c r="C210" s="15">
        <f t="shared" si="74"/>
        <v>25.897680185635256</v>
      </c>
      <c r="D210" s="15">
        <v>0.9047055708984644</v>
      </c>
      <c r="E210" s="15">
        <f t="shared" si="62"/>
        <v>21.19704845348772</v>
      </c>
      <c r="F210" s="90">
        <f t="shared" si="75"/>
        <v>1.134417412353988E-06</v>
      </c>
      <c r="G210" s="2">
        <f t="shared" si="76"/>
        <v>0.0012444546424370284</v>
      </c>
    </row>
    <row r="211" spans="1:7" ht="15.75" customHeight="1">
      <c r="A211" s="104"/>
      <c r="B211" s="63" t="s">
        <v>61</v>
      </c>
      <c r="C211" s="15">
        <f t="shared" si="74"/>
        <v>18.092588564141934</v>
      </c>
      <c r="D211" s="15">
        <v>2.0952944291015356</v>
      </c>
      <c r="E211" s="15">
        <f t="shared" si="62"/>
        <v>79.43114515660703</v>
      </c>
      <c r="F211" s="90">
        <f t="shared" si="75"/>
        <v>1.8354836550497538E-06</v>
      </c>
      <c r="G211" s="2">
        <f t="shared" si="76"/>
        <v>0.0020135235326687565</v>
      </c>
    </row>
    <row r="212" spans="1:7" ht="15.75" customHeight="1">
      <c r="A212" s="104"/>
      <c r="B212" s="63" t="s">
        <v>62</v>
      </c>
      <c r="C212" s="15">
        <f t="shared" si="74"/>
        <v>45.61338366691828</v>
      </c>
      <c r="D212" s="15">
        <v>9.234705570898463</v>
      </c>
      <c r="E212" s="15">
        <f t="shared" si="62"/>
        <v>3889.899642605768</v>
      </c>
      <c r="F212" s="90">
        <f t="shared" si="75"/>
        <v>2.039483046044078E-05</v>
      </c>
      <c r="G212" s="2">
        <f t="shared" si="76"/>
        <v>0.02237310638202002</v>
      </c>
    </row>
    <row r="213" spans="1:7" ht="15.75" customHeight="1">
      <c r="A213" s="104"/>
      <c r="B213" s="63" t="s">
        <v>63</v>
      </c>
      <c r="C213" s="15">
        <f t="shared" si="74"/>
        <v>524.7695244629035</v>
      </c>
      <c r="D213" s="15">
        <v>1.9047055708984644</v>
      </c>
      <c r="E213" s="15">
        <f t="shared" si="62"/>
        <v>1903.8130957367898</v>
      </c>
      <c r="F213" s="90">
        <f t="shared" si="75"/>
        <v>4.8395080190282616E-05</v>
      </c>
      <c r="G213" s="2">
        <f t="shared" si="76"/>
        <v>0.05308934926248864</v>
      </c>
    </row>
    <row r="214" spans="1:7" ht="15.75" customHeight="1">
      <c r="A214" s="104"/>
      <c r="B214" s="63" t="s">
        <v>64</v>
      </c>
      <c r="C214" s="15">
        <f t="shared" si="74"/>
        <v>1379.811444522588</v>
      </c>
      <c r="D214" s="15">
        <v>4.134705570898461</v>
      </c>
      <c r="E214" s="15">
        <f t="shared" si="62"/>
        <v>23588.96691319092</v>
      </c>
      <c r="F214" s="90">
        <f t="shared" si="75"/>
        <v>0.00027622888346299503</v>
      </c>
      <c r="G214" s="2">
        <f t="shared" si="76"/>
        <v>0.30302277861498006</v>
      </c>
    </row>
    <row r="215" spans="1:7" ht="15.75" customHeight="1">
      <c r="A215" s="104"/>
      <c r="B215" s="63" t="s">
        <v>65</v>
      </c>
      <c r="C215" s="15">
        <f t="shared" si="74"/>
        <v>127.45779811499914</v>
      </c>
      <c r="D215" s="15">
        <v>26.56770557089846</v>
      </c>
      <c r="E215" s="15">
        <f aca="true" t="shared" si="77" ref="E215:E281">C215*(D215^2)</f>
        <v>89965.19195675733</v>
      </c>
      <c r="F215" s="90">
        <f t="shared" si="75"/>
        <v>0.00016395520828220084</v>
      </c>
      <c r="G215" s="2">
        <f t="shared" si="76"/>
        <v>0.17985868153692175</v>
      </c>
    </row>
    <row r="216" spans="1:7" ht="15.75" customHeight="1">
      <c r="A216" s="104"/>
      <c r="B216" s="63" t="s">
        <v>66</v>
      </c>
      <c r="C216" s="15">
        <f t="shared" si="74"/>
        <v>1521.3192159625974</v>
      </c>
      <c r="D216" s="15">
        <v>29.234705570898463</v>
      </c>
      <c r="E216" s="15">
        <f t="shared" si="77"/>
        <v>1300222.866603297</v>
      </c>
      <c r="F216" s="90">
        <f t="shared" si="75"/>
        <v>0.0021533956490294233</v>
      </c>
      <c r="G216" s="2">
        <f t="shared" si="76"/>
        <v>2.3622726372628593</v>
      </c>
    </row>
    <row r="217" spans="1:7" ht="15.75" customHeight="1">
      <c r="A217" s="104"/>
      <c r="B217" s="63" t="s">
        <v>81</v>
      </c>
      <c r="C217" s="15">
        <f>E86</f>
        <v>234.88287170167828</v>
      </c>
      <c r="D217" s="15">
        <v>86.4801865425905</v>
      </c>
      <c r="E217" s="15">
        <f t="shared" si="77"/>
        <v>1756647.3443715582</v>
      </c>
      <c r="F217" s="90">
        <f t="shared" si="75"/>
        <v>0.000983496280313989</v>
      </c>
      <c r="G217" s="2">
        <f t="shared" si="76"/>
        <v>1.0788943280732868</v>
      </c>
    </row>
    <row r="218" spans="1:7" ht="15.75" customHeight="1">
      <c r="A218" s="104"/>
      <c r="B218" s="63" t="s">
        <v>82</v>
      </c>
      <c r="C218" s="15">
        <f aca="true" t="shared" si="78" ref="C218:C225">E87</f>
        <v>207.02725345545537</v>
      </c>
      <c r="D218" s="15">
        <v>70.8131865425905</v>
      </c>
      <c r="E218" s="15">
        <f t="shared" si="77"/>
        <v>1038139.6920350922</v>
      </c>
      <c r="F218" s="90">
        <f t="shared" si="75"/>
        <v>0.0007098170292227044</v>
      </c>
      <c r="G218" s="2">
        <f t="shared" si="76"/>
        <v>0.7786684933406285</v>
      </c>
    </row>
    <row r="219" spans="1:7" ht="15.75" customHeight="1">
      <c r="A219" s="104"/>
      <c r="B219" s="63" t="s">
        <v>83</v>
      </c>
      <c r="C219" s="15">
        <f t="shared" si="78"/>
        <v>643.471124372984</v>
      </c>
      <c r="D219" s="15">
        <v>60.3131865425905</v>
      </c>
      <c r="E219" s="15">
        <f t="shared" si="77"/>
        <v>2340742.342733388</v>
      </c>
      <c r="F219" s="90">
        <f t="shared" si="75"/>
        <v>0.001879083560445386</v>
      </c>
      <c r="G219" s="2">
        <f t="shared" si="76"/>
        <v>2.0613525805029402</v>
      </c>
    </row>
    <row r="220" spans="1:7" ht="15.75" customHeight="1">
      <c r="A220" s="104"/>
      <c r="B220" s="63" t="s">
        <v>84</v>
      </c>
      <c r="C220" s="15">
        <f t="shared" si="78"/>
        <v>643.471124372984</v>
      </c>
      <c r="D220" s="15">
        <v>47.3131865425905</v>
      </c>
      <c r="E220" s="15">
        <f t="shared" si="77"/>
        <v>1440434.319816388</v>
      </c>
      <c r="F220" s="90">
        <f t="shared" si="75"/>
        <v>0.0014740629059896645</v>
      </c>
      <c r="G220" s="2">
        <f t="shared" si="76"/>
        <v>1.6170453720351043</v>
      </c>
    </row>
    <row r="221" spans="1:7" ht="15.75" customHeight="1">
      <c r="A221" s="104"/>
      <c r="B221" s="63" t="s">
        <v>85</v>
      </c>
      <c r="C221" s="15">
        <f t="shared" si="78"/>
        <v>199.60797247699378</v>
      </c>
      <c r="D221" s="15">
        <v>51.4831865425905</v>
      </c>
      <c r="E221" s="15">
        <f t="shared" si="77"/>
        <v>529064.6231149383</v>
      </c>
      <c r="F221" s="90">
        <f t="shared" si="75"/>
        <v>0.0004975629785085794</v>
      </c>
      <c r="G221" s="2">
        <f t="shared" si="76"/>
        <v>0.5458260352553379</v>
      </c>
    </row>
    <row r="222" spans="1:7" ht="15.75" customHeight="1">
      <c r="A222" s="104"/>
      <c r="B222" s="63" t="s">
        <v>86</v>
      </c>
      <c r="C222" s="15">
        <f t="shared" si="78"/>
        <v>1518.143823067067</v>
      </c>
      <c r="D222" s="15">
        <v>59.5198134574095</v>
      </c>
      <c r="E222" s="15">
        <f t="shared" si="77"/>
        <v>5378188.747275203</v>
      </c>
      <c r="F222" s="90">
        <f t="shared" si="75"/>
        <v>0.004375011855932348</v>
      </c>
      <c r="G222" s="2">
        <f t="shared" si="76"/>
        <v>4.799383150805451</v>
      </c>
    </row>
    <row r="223" spans="1:7" ht="15.75" customHeight="1">
      <c r="A223" s="104"/>
      <c r="B223" s="63" t="s">
        <v>87</v>
      </c>
      <c r="C223" s="15">
        <f t="shared" si="78"/>
        <v>267.8068084841405</v>
      </c>
      <c r="D223" s="15">
        <v>73.5198134574095</v>
      </c>
      <c r="E223" s="15">
        <f t="shared" si="77"/>
        <v>1447539.4445498951</v>
      </c>
      <c r="F223" s="90">
        <f t="shared" si="75"/>
        <v>0.0009533025755147375</v>
      </c>
      <c r="G223" s="2">
        <f t="shared" si="76"/>
        <v>1.045771867415854</v>
      </c>
    </row>
    <row r="224" spans="1:7" ht="15.75" customHeight="1">
      <c r="A224" s="104"/>
      <c r="B224" s="63" t="s">
        <v>88</v>
      </c>
      <c r="C224" s="15">
        <f t="shared" si="78"/>
        <v>6.855942389758706</v>
      </c>
      <c r="D224" s="15">
        <v>82.5198134574095</v>
      </c>
      <c r="E224" s="15">
        <f t="shared" si="77"/>
        <v>46685.674168973055</v>
      </c>
      <c r="F224" s="90">
        <f t="shared" si="75"/>
        <v>2.7392404302703456E-05</v>
      </c>
      <c r="G224" s="2">
        <f t="shared" si="76"/>
        <v>0.03004943712145191</v>
      </c>
    </row>
    <row r="225" spans="1:7" ht="15.75" customHeight="1" thickBot="1">
      <c r="A225" s="109"/>
      <c r="B225" s="101" t="s">
        <v>89</v>
      </c>
      <c r="C225" s="18">
        <f t="shared" si="78"/>
        <v>426.0791330282326</v>
      </c>
      <c r="D225" s="18">
        <v>89.84981345740951</v>
      </c>
      <c r="E225" s="18">
        <f t="shared" si="77"/>
        <v>3439732.144833872</v>
      </c>
      <c r="F225" s="111">
        <f t="shared" si="75"/>
        <v>0.0018535836976500783</v>
      </c>
      <c r="G225" s="112">
        <f t="shared" si="76"/>
        <v>2.0333792593148607</v>
      </c>
    </row>
    <row r="226" spans="1:7" ht="15.75" customHeight="1" thickBot="1">
      <c r="A226" s="86"/>
      <c r="B226" s="81"/>
      <c r="C226" s="87"/>
      <c r="D226" s="91" t="s">
        <v>110</v>
      </c>
      <c r="E226" s="92">
        <f>SUM(E207:E225)</f>
        <v>20653575.378989227</v>
      </c>
      <c r="F226" s="88"/>
      <c r="G226" s="89"/>
    </row>
    <row r="227" spans="1:7" ht="15.75" customHeight="1">
      <c r="A227" s="108" t="s">
        <v>10</v>
      </c>
      <c r="B227" s="64" t="s">
        <v>57</v>
      </c>
      <c r="C227" s="26">
        <f>F57</f>
        <v>24.70858980433108</v>
      </c>
      <c r="D227" s="26">
        <v>20.765294429101537</v>
      </c>
      <c r="E227" s="26">
        <f t="shared" si="77"/>
        <v>10654.280984110688</v>
      </c>
      <c r="F227" s="82">
        <f>(C227*D227)/$E$246</f>
        <v>4.343777618901852E-05</v>
      </c>
      <c r="G227" s="110">
        <f>$G$138*F227</f>
        <v>0.04226261386655064</v>
      </c>
    </row>
    <row r="228" spans="1:7" ht="15.75" customHeight="1">
      <c r="A228" s="104"/>
      <c r="B228" s="63" t="s">
        <v>58</v>
      </c>
      <c r="C228" s="15">
        <f aca="true" t="shared" si="79" ref="C228:C236">F58</f>
        <v>635.4275998262751</v>
      </c>
      <c r="D228" s="15">
        <v>24.93229442910154</v>
      </c>
      <c r="E228" s="15">
        <f t="shared" si="77"/>
        <v>394994.0632991647</v>
      </c>
      <c r="F228" s="90">
        <f aca="true" t="shared" si="80" ref="F228:F245">(C228*D228)/$E$246</f>
        <v>0.0013412503608396767</v>
      </c>
      <c r="G228" s="2">
        <f aca="true" t="shared" si="81" ref="G228:G245">$G$138*F228</f>
        <v>1.3049642746874646</v>
      </c>
    </row>
    <row r="229" spans="1:7" ht="15.75" customHeight="1">
      <c r="A229" s="104"/>
      <c r="B229" s="63" t="s">
        <v>59</v>
      </c>
      <c r="C229" s="15">
        <f t="shared" si="79"/>
        <v>900.9123051802046</v>
      </c>
      <c r="D229" s="15">
        <v>26.265294429101537</v>
      </c>
      <c r="E229" s="15">
        <f t="shared" si="77"/>
        <v>621508.4903466059</v>
      </c>
      <c r="F229" s="90">
        <f t="shared" si="80"/>
        <v>0.0020033015301528356</v>
      </c>
      <c r="G229" s="2">
        <f t="shared" si="81"/>
        <v>1.949104361574647</v>
      </c>
    </row>
    <row r="230" spans="1:7" ht="15.75" customHeight="1">
      <c r="A230" s="104"/>
      <c r="B230" s="63" t="s">
        <v>60</v>
      </c>
      <c r="C230" s="15">
        <f t="shared" si="79"/>
        <v>14.256375741624884</v>
      </c>
      <c r="D230" s="15">
        <v>0.9047055708984644</v>
      </c>
      <c r="E230" s="15">
        <f t="shared" si="77"/>
        <v>11.668731917307712</v>
      </c>
      <c r="F230" s="90">
        <f t="shared" si="80"/>
        <v>1.0919378697482174E-06</v>
      </c>
      <c r="G230" s="2">
        <f t="shared" si="81"/>
        <v>0.0010623966649356113</v>
      </c>
    </row>
    <row r="231" spans="1:7" ht="15.75" customHeight="1">
      <c r="A231" s="104"/>
      <c r="B231" s="63" t="s">
        <v>61</v>
      </c>
      <c r="C231" s="15">
        <f t="shared" si="79"/>
        <v>9.955473690449871</v>
      </c>
      <c r="D231" s="15">
        <v>2.0952944291015356</v>
      </c>
      <c r="E231" s="15">
        <f t="shared" si="77"/>
        <v>43.707105426371015</v>
      </c>
      <c r="F231" s="90">
        <f t="shared" si="80"/>
        <v>1.7659911290742785E-06</v>
      </c>
      <c r="G231" s="2">
        <f t="shared" si="81"/>
        <v>0.0017182141381972625</v>
      </c>
    </row>
    <row r="232" spans="1:7" ht="15.75" customHeight="1">
      <c r="A232" s="104"/>
      <c r="B232" s="63" t="s">
        <v>62</v>
      </c>
      <c r="C232" s="15">
        <f t="shared" si="79"/>
        <v>25.19630108907406</v>
      </c>
      <c r="D232" s="15">
        <v>9.234705570898463</v>
      </c>
      <c r="E232" s="15">
        <f t="shared" si="77"/>
        <v>2148.735189589988</v>
      </c>
      <c r="F232" s="90">
        <f t="shared" si="80"/>
        <v>1.9698872681657122E-05</v>
      </c>
      <c r="G232" s="2">
        <f t="shared" si="81"/>
        <v>0.019165940865123944</v>
      </c>
    </row>
    <row r="233" spans="1:7" ht="15.75" customHeight="1">
      <c r="A233" s="104"/>
      <c r="B233" s="63" t="s">
        <v>63</v>
      </c>
      <c r="C233" s="15">
        <f t="shared" si="79"/>
        <v>299.8329008380641</v>
      </c>
      <c r="D233" s="15">
        <v>1.9047055708984644</v>
      </c>
      <c r="E233" s="15">
        <f t="shared" si="77"/>
        <v>1087.7647739405054</v>
      </c>
      <c r="F233" s="90">
        <f t="shared" si="80"/>
        <v>4.83491305798683E-05</v>
      </c>
      <c r="G233" s="2">
        <f t="shared" si="81"/>
        <v>0.04704109684595204</v>
      </c>
    </row>
    <row r="234" spans="1:7" ht="15.75" customHeight="1">
      <c r="A234" s="104"/>
      <c r="B234" s="63" t="s">
        <v>64</v>
      </c>
      <c r="C234" s="15">
        <f t="shared" si="79"/>
        <v>773.3845677975227</v>
      </c>
      <c r="D234" s="15">
        <v>4.134705570898461</v>
      </c>
      <c r="E234" s="15">
        <f t="shared" si="77"/>
        <v>13221.620282516487</v>
      </c>
      <c r="F234" s="90">
        <f t="shared" si="80"/>
        <v>0.00027072079798583996</v>
      </c>
      <c r="G234" s="2">
        <f t="shared" si="81"/>
        <v>0.2633967379253752</v>
      </c>
    </row>
    <row r="235" spans="1:7" ht="15.75" customHeight="1">
      <c r="A235" s="104"/>
      <c r="B235" s="63" t="s">
        <v>65</v>
      </c>
      <c r="C235" s="15">
        <f t="shared" si="79"/>
        <v>70.24512468572127</v>
      </c>
      <c r="D235" s="15">
        <v>26.56770557089846</v>
      </c>
      <c r="E235" s="15">
        <f t="shared" si="77"/>
        <v>49582.028089606385</v>
      </c>
      <c r="F235" s="90">
        <f t="shared" si="80"/>
        <v>0.0001579980648589129</v>
      </c>
      <c r="G235" s="2">
        <f t="shared" si="81"/>
        <v>0.15372359712287878</v>
      </c>
    </row>
    <row r="236" spans="1:7" ht="15.75" customHeight="1">
      <c r="A236" s="104"/>
      <c r="B236" s="63" t="s">
        <v>66</v>
      </c>
      <c r="C236" s="15">
        <f t="shared" si="79"/>
        <v>849.5460670636797</v>
      </c>
      <c r="D236" s="15">
        <v>29.234705570898463</v>
      </c>
      <c r="E236" s="15">
        <f t="shared" si="77"/>
        <v>726079.8463852782</v>
      </c>
      <c r="F236" s="90">
        <f t="shared" si="80"/>
        <v>0.0021026509726798674</v>
      </c>
      <c r="G236" s="2">
        <f t="shared" si="81"/>
        <v>2.0457660117729946</v>
      </c>
    </row>
    <row r="237" spans="1:7" ht="15.75" customHeight="1">
      <c r="A237" s="104"/>
      <c r="B237" s="63" t="s">
        <v>81</v>
      </c>
      <c r="C237" s="15">
        <f>F86</f>
        <v>131.39501079346113</v>
      </c>
      <c r="D237" s="15">
        <v>86.4801865425905</v>
      </c>
      <c r="E237" s="15">
        <f t="shared" si="77"/>
        <v>982679.98471664</v>
      </c>
      <c r="F237" s="90">
        <f t="shared" si="80"/>
        <v>0.0009620043217333156</v>
      </c>
      <c r="G237" s="2">
        <f t="shared" si="81"/>
        <v>0.9359783293336847</v>
      </c>
    </row>
    <row r="238" spans="1:7" ht="15.75" customHeight="1">
      <c r="A238" s="104"/>
      <c r="B238" s="63" t="s">
        <v>82</v>
      </c>
      <c r="C238" s="15">
        <f aca="true" t="shared" si="82" ref="C238:C245">F87</f>
        <v>116.03208118380387</v>
      </c>
      <c r="D238" s="15">
        <v>70.8131865425905</v>
      </c>
      <c r="E238" s="15">
        <f t="shared" si="77"/>
        <v>581843.728377834</v>
      </c>
      <c r="F238" s="90">
        <f t="shared" si="80"/>
        <v>0.0006956227070289628</v>
      </c>
      <c r="G238" s="2">
        <f t="shared" si="81"/>
        <v>0.676803382752408</v>
      </c>
    </row>
    <row r="239" spans="1:7" ht="15.75" customHeight="1">
      <c r="A239" s="104"/>
      <c r="B239" s="63" t="s">
        <v>83</v>
      </c>
      <c r="C239" s="15">
        <f t="shared" si="82"/>
        <v>369.85563817538093</v>
      </c>
      <c r="D239" s="15">
        <v>60.3131865425905</v>
      </c>
      <c r="E239" s="15">
        <f t="shared" si="77"/>
        <v>1345416.632050725</v>
      </c>
      <c r="F239" s="90">
        <f t="shared" si="80"/>
        <v>0.0018885393933362172</v>
      </c>
      <c r="G239" s="2">
        <f t="shared" si="81"/>
        <v>1.83744699095614</v>
      </c>
    </row>
    <row r="240" spans="1:7" ht="15.75" customHeight="1">
      <c r="A240" s="104"/>
      <c r="B240" s="63" t="s">
        <v>84</v>
      </c>
      <c r="C240" s="15">
        <f t="shared" si="82"/>
        <v>369.85563817538093</v>
      </c>
      <c r="D240" s="15">
        <v>47.3131865425905</v>
      </c>
      <c r="E240" s="15">
        <f t="shared" si="77"/>
        <v>827935.7603257486</v>
      </c>
      <c r="F240" s="90">
        <f t="shared" si="80"/>
        <v>0.0014814806136440846</v>
      </c>
      <c r="G240" s="2">
        <f t="shared" si="81"/>
        <v>1.4414007488037373</v>
      </c>
    </row>
    <row r="241" spans="1:7" ht="15.75" customHeight="1">
      <c r="A241" s="104"/>
      <c r="B241" s="63" t="s">
        <v>85</v>
      </c>
      <c r="C241" s="15">
        <f t="shared" si="82"/>
        <v>111.81284563733234</v>
      </c>
      <c r="D241" s="15">
        <v>51.4831865425905</v>
      </c>
      <c r="E241" s="15">
        <f t="shared" si="77"/>
        <v>296362.01551690116</v>
      </c>
      <c r="F241" s="90">
        <f t="shared" si="80"/>
        <v>0.00048734739666078555</v>
      </c>
      <c r="G241" s="2">
        <f t="shared" si="81"/>
        <v>0.4741627369301304</v>
      </c>
    </row>
    <row r="242" spans="1:7" ht="15.75" customHeight="1">
      <c r="A242" s="104"/>
      <c r="B242" s="63" t="s">
        <v>86</v>
      </c>
      <c r="C242" s="15">
        <f t="shared" si="82"/>
        <v>894.0112515973871</v>
      </c>
      <c r="D242" s="15">
        <v>59.5198134574095</v>
      </c>
      <c r="E242" s="15">
        <f t="shared" si="77"/>
        <v>3167131.5854414124</v>
      </c>
      <c r="F242" s="90">
        <f t="shared" si="80"/>
        <v>0.004504909559098173</v>
      </c>
      <c r="G242" s="2">
        <f t="shared" si="81"/>
        <v>4.3830340754882195</v>
      </c>
    </row>
    <row r="243" spans="1:7" ht="15.75" customHeight="1">
      <c r="A243" s="104"/>
      <c r="B243" s="63" t="s">
        <v>87</v>
      </c>
      <c r="C243" s="15">
        <f t="shared" si="82"/>
        <v>149.98824850496902</v>
      </c>
      <c r="D243" s="15">
        <v>73.5198134574095</v>
      </c>
      <c r="E243" s="15">
        <f t="shared" si="77"/>
        <v>810710.9268760505</v>
      </c>
      <c r="F243" s="90">
        <f t="shared" si="80"/>
        <v>0.0009335619887703416</v>
      </c>
      <c r="G243" s="2">
        <f t="shared" si="81"/>
        <v>0.9083054731025704</v>
      </c>
    </row>
    <row r="244" spans="1:7" ht="15.75" customHeight="1">
      <c r="A244" s="104"/>
      <c r="B244" s="63" t="s">
        <v>88</v>
      </c>
      <c r="C244" s="15">
        <f t="shared" si="82"/>
        <v>3.7623859894193705</v>
      </c>
      <c r="D244" s="15">
        <v>82.5198134574095</v>
      </c>
      <c r="E244" s="15">
        <f t="shared" si="77"/>
        <v>25620.04118679941</v>
      </c>
      <c r="F244" s="90">
        <f t="shared" si="80"/>
        <v>2.6284705560935832E-05</v>
      </c>
      <c r="G244" s="2">
        <f t="shared" si="81"/>
        <v>0.02557360111815861</v>
      </c>
    </row>
    <row r="245" spans="1:7" ht="15.75" customHeight="1" thickBot="1">
      <c r="A245" s="109"/>
      <c r="B245" s="101" t="s">
        <v>89</v>
      </c>
      <c r="C245" s="18">
        <f t="shared" si="82"/>
        <v>242.14476035404275</v>
      </c>
      <c r="D245" s="18">
        <v>89.84981345740951</v>
      </c>
      <c r="E245" s="18">
        <f t="shared" si="77"/>
        <v>1954831.981498858</v>
      </c>
      <c r="F245" s="111">
        <f t="shared" si="80"/>
        <v>0.001841932819516528</v>
      </c>
      <c r="G245" s="112">
        <f t="shared" si="81"/>
        <v>1.7921013078711396</v>
      </c>
    </row>
    <row r="246" spans="1:7" ht="15.75" customHeight="1" thickBot="1">
      <c r="A246" s="86"/>
      <c r="B246" s="81"/>
      <c r="C246" s="87"/>
      <c r="D246" s="91" t="s">
        <v>110</v>
      </c>
      <c r="E246" s="92">
        <f>SUM(E227:E245)</f>
        <v>11811864.861179126</v>
      </c>
      <c r="F246" s="88"/>
      <c r="G246" s="89"/>
    </row>
    <row r="247" spans="1:7" ht="15.75" customHeight="1">
      <c r="A247" s="108" t="s">
        <v>9</v>
      </c>
      <c r="B247" s="64" t="s">
        <v>57</v>
      </c>
      <c r="C247" s="26">
        <f>G57</f>
        <v>15.008348297390333</v>
      </c>
      <c r="D247" s="26">
        <v>20.765294429101537</v>
      </c>
      <c r="E247" s="26">
        <f t="shared" si="77"/>
        <v>6471.561555478451</v>
      </c>
      <c r="F247" s="82">
        <f>(C247*D247)/$E$266</f>
        <v>4.2427015153081676E-05</v>
      </c>
      <c r="G247" s="110">
        <f>$G$139*F247</f>
        <v>0.0351553686899568</v>
      </c>
    </row>
    <row r="248" spans="1:7" ht="15.75" customHeight="1">
      <c r="A248" s="104"/>
      <c r="B248" s="63" t="s">
        <v>58</v>
      </c>
      <c r="C248" s="15">
        <f aca="true" t="shared" si="83" ref="C248:C256">G58</f>
        <v>389.4009679598141</v>
      </c>
      <c r="D248" s="15">
        <v>24.93229442910154</v>
      </c>
      <c r="E248" s="15">
        <f t="shared" si="77"/>
        <v>242059.15926397676</v>
      </c>
      <c r="F248" s="90">
        <f aca="true" t="shared" si="84" ref="F248:F265">(C248*D248)/$E$266</f>
        <v>0.001321693516756342</v>
      </c>
      <c r="G248" s="2">
        <f aca="true" t="shared" si="85" ref="G248:G265">$G$139*F248</f>
        <v>1.0951659622776895</v>
      </c>
    </row>
    <row r="249" spans="1:7" ht="15.75" customHeight="1">
      <c r="A249" s="104"/>
      <c r="B249" s="63" t="s">
        <v>59</v>
      </c>
      <c r="C249" s="15">
        <f t="shared" si="83"/>
        <v>559.0130257261002</v>
      </c>
      <c r="D249" s="15">
        <v>26.265294429101537</v>
      </c>
      <c r="E249" s="15">
        <f t="shared" si="77"/>
        <v>385643.907520635</v>
      </c>
      <c r="F249" s="90">
        <f t="shared" si="84"/>
        <v>0.0019988292090464804</v>
      </c>
      <c r="G249" s="2">
        <f t="shared" si="85"/>
        <v>1.6562460861020467</v>
      </c>
    </row>
    <row r="250" spans="1:7" ht="15.75" customHeight="1">
      <c r="A250" s="104"/>
      <c r="B250" s="63" t="s">
        <v>60</v>
      </c>
      <c r="C250" s="15">
        <f t="shared" si="83"/>
        <v>8.66223719431703</v>
      </c>
      <c r="D250" s="15">
        <v>0.9047055708984644</v>
      </c>
      <c r="E250" s="15">
        <f t="shared" si="77"/>
        <v>7.089973318358733</v>
      </c>
      <c r="F250" s="90">
        <f t="shared" si="84"/>
        <v>1.06686341442212E-06</v>
      </c>
      <c r="G250" s="2">
        <f t="shared" si="85"/>
        <v>0.0008840116737062417</v>
      </c>
    </row>
    <row r="251" spans="1:7" ht="15.75" customHeight="1">
      <c r="A251" s="104"/>
      <c r="B251" s="63" t="s">
        <v>61</v>
      </c>
      <c r="C251" s="15">
        <f t="shared" si="83"/>
        <v>6.0474803601561975</v>
      </c>
      <c r="D251" s="15">
        <v>2.0952944291015356</v>
      </c>
      <c r="E251" s="15">
        <f t="shared" si="77"/>
        <v>26.55000353411722</v>
      </c>
      <c r="F251" s="90">
        <f t="shared" si="84"/>
        <v>1.725007592634349E-06</v>
      </c>
      <c r="G251" s="2">
        <f t="shared" si="85"/>
        <v>0.0014293552750111514</v>
      </c>
    </row>
    <row r="252" spans="1:7" ht="15.75" customHeight="1">
      <c r="A252" s="104"/>
      <c r="B252" s="63" t="s">
        <v>62</v>
      </c>
      <c r="C252" s="15">
        <f t="shared" si="83"/>
        <v>15.340075855424722</v>
      </c>
      <c r="D252" s="15">
        <v>9.234705570898463</v>
      </c>
      <c r="E252" s="15">
        <f t="shared" si="77"/>
        <v>1308.1984012258106</v>
      </c>
      <c r="F252" s="90">
        <f t="shared" si="84"/>
        <v>1.9285106725997447E-05</v>
      </c>
      <c r="G252" s="2">
        <f t="shared" si="85"/>
        <v>0.0159797957676587</v>
      </c>
    </row>
    <row r="253" spans="1:7" ht="15.75" customHeight="1">
      <c r="A253" s="104"/>
      <c r="B253" s="63" t="s">
        <v>63</v>
      </c>
      <c r="C253" s="15">
        <f t="shared" si="83"/>
        <v>186.27437687752774</v>
      </c>
      <c r="D253" s="15">
        <v>1.9047055708984644</v>
      </c>
      <c r="E253" s="15">
        <f t="shared" si="77"/>
        <v>675.7854287796334</v>
      </c>
      <c r="F253" s="90">
        <f t="shared" si="84"/>
        <v>4.830059239959062E-05</v>
      </c>
      <c r="G253" s="2">
        <f t="shared" si="85"/>
        <v>0.040022262410500914</v>
      </c>
    </row>
    <row r="254" spans="1:7" ht="15.75" customHeight="1">
      <c r="A254" s="104"/>
      <c r="B254" s="63" t="s">
        <v>64</v>
      </c>
      <c r="C254" s="15">
        <f t="shared" si="83"/>
        <v>474.93506377742693</v>
      </c>
      <c r="D254" s="15">
        <v>4.134705570898461</v>
      </c>
      <c r="E254" s="15">
        <f t="shared" si="77"/>
        <v>8119.390189024151</v>
      </c>
      <c r="F254" s="90">
        <f t="shared" si="84"/>
        <v>0.00026733160719690695</v>
      </c>
      <c r="G254" s="2">
        <f t="shared" si="85"/>
        <v>0.22151313684397478</v>
      </c>
    </row>
    <row r="255" spans="1:7" ht="15.75" customHeight="1">
      <c r="A255" s="104"/>
      <c r="B255" s="63" t="s">
        <v>65</v>
      </c>
      <c r="C255" s="15">
        <f t="shared" si="83"/>
        <v>42.709858362424</v>
      </c>
      <c r="D255" s="15">
        <v>26.56770557089846</v>
      </c>
      <c r="E255" s="15">
        <f t="shared" si="77"/>
        <v>30146.45367209762</v>
      </c>
      <c r="F255" s="90">
        <f t="shared" si="84"/>
        <v>0.0001544733862401335</v>
      </c>
      <c r="G255" s="2">
        <f t="shared" si="85"/>
        <v>0.12799790007531428</v>
      </c>
    </row>
    <row r="256" spans="1:7" ht="15.75" customHeight="1">
      <c r="A256" s="104"/>
      <c r="B256" s="63" t="s">
        <v>66</v>
      </c>
      <c r="C256" s="15">
        <f t="shared" si="83"/>
        <v>520.5495339979716</v>
      </c>
      <c r="D256" s="15">
        <v>29.234705570898463</v>
      </c>
      <c r="E256" s="15">
        <f t="shared" si="77"/>
        <v>444897.0342332765</v>
      </c>
      <c r="F256" s="90">
        <f t="shared" si="84"/>
        <v>0.002071725789860552</v>
      </c>
      <c r="G256" s="2">
        <f t="shared" si="85"/>
        <v>1.7166487838998854</v>
      </c>
    </row>
    <row r="257" spans="1:7" ht="15.75" customHeight="1">
      <c r="A257" s="104"/>
      <c r="B257" s="63" t="s">
        <v>81</v>
      </c>
      <c r="C257" s="15">
        <f>G86</f>
        <v>80.59351358574688</v>
      </c>
      <c r="D257" s="15">
        <v>86.4801865425905</v>
      </c>
      <c r="E257" s="15">
        <f t="shared" si="77"/>
        <v>602744.5960120377</v>
      </c>
      <c r="F257" s="90">
        <f t="shared" si="84"/>
        <v>0.0009488295323029903</v>
      </c>
      <c r="G257" s="2">
        <f t="shared" si="85"/>
        <v>0.7862078421420147</v>
      </c>
    </row>
    <row r="258" spans="1:7" ht="15.75" customHeight="1">
      <c r="A258" s="104"/>
      <c r="B258" s="63" t="s">
        <v>82</v>
      </c>
      <c r="C258" s="15">
        <f aca="true" t="shared" si="86" ref="C258:C265">G87</f>
        <v>71.25039721882658</v>
      </c>
      <c r="D258" s="15">
        <v>70.8131865425905</v>
      </c>
      <c r="E258" s="15">
        <f t="shared" si="77"/>
        <v>357285.6432742357</v>
      </c>
      <c r="F258" s="90">
        <f t="shared" si="84"/>
        <v>0.0006868674145970934</v>
      </c>
      <c r="G258" s="2">
        <f t="shared" si="85"/>
        <v>0.569143907817996</v>
      </c>
    </row>
    <row r="259" spans="1:7" ht="15.75" customHeight="1">
      <c r="A259" s="104"/>
      <c r="B259" s="63" t="s">
        <v>83</v>
      </c>
      <c r="C259" s="15">
        <f t="shared" si="86"/>
        <v>230.62628536059023</v>
      </c>
      <c r="D259" s="15">
        <v>60.3131865425905</v>
      </c>
      <c r="E259" s="15">
        <f t="shared" si="77"/>
        <v>838944.7343373465</v>
      </c>
      <c r="F259" s="90">
        <f t="shared" si="84"/>
        <v>0.001893618833335328</v>
      </c>
      <c r="G259" s="2">
        <f t="shared" si="85"/>
        <v>1.5690679159010779</v>
      </c>
    </row>
    <row r="260" spans="1:7" ht="15.75" customHeight="1">
      <c r="A260" s="104"/>
      <c r="B260" s="63" t="s">
        <v>84</v>
      </c>
      <c r="C260" s="15">
        <f t="shared" si="86"/>
        <v>230.62628536059023</v>
      </c>
      <c r="D260" s="15">
        <v>47.3131865425905</v>
      </c>
      <c r="E260" s="15">
        <f t="shared" si="77"/>
        <v>516265.61612825864</v>
      </c>
      <c r="F260" s="90">
        <f t="shared" si="84"/>
        <v>0.001485465223080035</v>
      </c>
      <c r="G260" s="2">
        <f t="shared" si="85"/>
        <v>1.2308685257509664</v>
      </c>
    </row>
    <row r="261" spans="1:7" ht="15.75" customHeight="1">
      <c r="A261" s="104"/>
      <c r="B261" s="63" t="s">
        <v>85</v>
      </c>
      <c r="C261" s="15">
        <f t="shared" si="86"/>
        <v>68.63723015092756</v>
      </c>
      <c r="D261" s="15">
        <v>51.4831865425905</v>
      </c>
      <c r="E261" s="15">
        <f t="shared" si="77"/>
        <v>181924.24806899513</v>
      </c>
      <c r="F261" s="90">
        <f t="shared" si="84"/>
        <v>0.000481057128922466</v>
      </c>
      <c r="G261" s="2">
        <f t="shared" si="85"/>
        <v>0.39860783670927163</v>
      </c>
    </row>
    <row r="262" spans="1:7" ht="15.75" customHeight="1">
      <c r="A262" s="104"/>
      <c r="B262" s="63" t="s">
        <v>86</v>
      </c>
      <c r="C262" s="15">
        <f t="shared" si="86"/>
        <v>566.095639481991</v>
      </c>
      <c r="D262" s="15">
        <v>59.5198134574095</v>
      </c>
      <c r="E262" s="15">
        <f t="shared" si="77"/>
        <v>2005455.0510193026</v>
      </c>
      <c r="F262" s="90">
        <f t="shared" si="84"/>
        <v>0.0045869378637089005</v>
      </c>
      <c r="G262" s="2">
        <f t="shared" si="85"/>
        <v>3.8007738978285506</v>
      </c>
    </row>
    <row r="263" spans="1:7" ht="15.75" customHeight="1">
      <c r="A263" s="104"/>
      <c r="B263" s="63" t="s">
        <v>87</v>
      </c>
      <c r="C263" s="15">
        <f t="shared" si="86"/>
        <v>92.06469883564871</v>
      </c>
      <c r="D263" s="15">
        <v>73.5198134574095</v>
      </c>
      <c r="E263" s="15">
        <f t="shared" si="77"/>
        <v>497624.70106543385</v>
      </c>
      <c r="F263" s="90">
        <f t="shared" si="84"/>
        <v>0.0009214441545357875</v>
      </c>
      <c r="G263" s="2">
        <f t="shared" si="85"/>
        <v>0.7635160961248586</v>
      </c>
    </row>
    <row r="264" spans="1:7" ht="15.75" customHeight="1">
      <c r="A264" s="104"/>
      <c r="B264" s="63" t="s">
        <v>88</v>
      </c>
      <c r="C264" s="15">
        <f t="shared" si="86"/>
        <v>2.2819310335504683</v>
      </c>
      <c r="D264" s="15">
        <v>82.5198134574095</v>
      </c>
      <c r="E264" s="15">
        <f t="shared" si="77"/>
        <v>15538.85412857947</v>
      </c>
      <c r="F264" s="90">
        <f t="shared" si="84"/>
        <v>2.5634936043127586E-05</v>
      </c>
      <c r="G264" s="2">
        <f t="shared" si="85"/>
        <v>0.0212413158146515</v>
      </c>
    </row>
    <row r="265" spans="1:7" ht="15.75" customHeight="1" thickBot="1">
      <c r="A265" s="109"/>
      <c r="B265" s="101" t="s">
        <v>89</v>
      </c>
      <c r="C265" s="18">
        <f t="shared" si="86"/>
        <v>149.9422800464878</v>
      </c>
      <c r="D265" s="18">
        <v>89.84981345740951</v>
      </c>
      <c r="E265" s="18">
        <f t="shared" si="77"/>
        <v>1210482.3742011595</v>
      </c>
      <c r="F265" s="111">
        <f t="shared" si="84"/>
        <v>0.0018340567783244263</v>
      </c>
      <c r="G265" s="112">
        <f t="shared" si="85"/>
        <v>1.5197143142799268</v>
      </c>
    </row>
    <row r="266" spans="1:7" ht="15.75" customHeight="1" thickBot="1">
      <c r="A266" s="86"/>
      <c r="B266" s="81"/>
      <c r="C266" s="87"/>
      <c r="D266" s="91" t="s">
        <v>110</v>
      </c>
      <c r="E266" s="92">
        <f>SUM(E247:E265)</f>
        <v>7345620.948476696</v>
      </c>
      <c r="F266" s="88"/>
      <c r="G266" s="89"/>
    </row>
    <row r="267" spans="1:7" ht="15.75" customHeight="1">
      <c r="A267" s="108" t="s">
        <v>8</v>
      </c>
      <c r="B267" s="64" t="s">
        <v>57</v>
      </c>
      <c r="C267" s="26">
        <f>H57</f>
        <v>9.786027921158183</v>
      </c>
      <c r="D267" s="26">
        <v>20.765294429101537</v>
      </c>
      <c r="E267" s="26">
        <f t="shared" si="77"/>
        <v>4219.7103119214025</v>
      </c>
      <c r="F267" s="82">
        <f>(C267*D267)/$E$286</f>
        <v>4.1782879112625165E-05</v>
      </c>
      <c r="G267" s="110">
        <f>$G$140*F267</f>
        <v>0.02773475673805619</v>
      </c>
    </row>
    <row r="268" spans="1:7" ht="15.75" customHeight="1">
      <c r="A268" s="104"/>
      <c r="B268" s="63" t="s">
        <v>58</v>
      </c>
      <c r="C268" s="15">
        <f aca="true" t="shared" si="87" ref="C268:C276">H58</f>
        <v>255.33985901080865</v>
      </c>
      <c r="D268" s="15">
        <v>24.93229442910154</v>
      </c>
      <c r="E268" s="15">
        <f t="shared" si="77"/>
        <v>158724.18582461556</v>
      </c>
      <c r="F268" s="90">
        <f aca="true" t="shared" si="88" ref="F268:F285">(C268*D268)/$E$286</f>
        <v>0.001308985029546304</v>
      </c>
      <c r="G268" s="2">
        <f aca="true" t="shared" si="89" ref="G268:G285">$G$140*F268</f>
        <v>0.8688817558590465</v>
      </c>
    </row>
    <row r="269" spans="1:7" ht="15.75" customHeight="1">
      <c r="A269" s="104"/>
      <c r="B269" s="63" t="s">
        <v>59</v>
      </c>
      <c r="C269" s="15">
        <f t="shared" si="87"/>
        <v>369.5290212431441</v>
      </c>
      <c r="D269" s="15">
        <v>26.265294429101537</v>
      </c>
      <c r="E269" s="15">
        <f t="shared" si="77"/>
        <v>254925.3937497797</v>
      </c>
      <c r="F269" s="90">
        <f t="shared" si="88"/>
        <v>0.001995651228560981</v>
      </c>
      <c r="G269" s="2">
        <f t="shared" si="89"/>
        <v>1.3246789721921648</v>
      </c>
    </row>
    <row r="270" spans="1:7" ht="15.75" customHeight="1">
      <c r="A270" s="104"/>
      <c r="B270" s="63" t="s">
        <v>60</v>
      </c>
      <c r="C270" s="15">
        <f t="shared" si="87"/>
        <v>5.649226060929122</v>
      </c>
      <c r="D270" s="15">
        <v>0.9047055708984644</v>
      </c>
      <c r="E270" s="15">
        <f t="shared" si="77"/>
        <v>4.6238472975135645</v>
      </c>
      <c r="F270" s="90">
        <f t="shared" si="88"/>
        <v>1.050872523712622E-06</v>
      </c>
      <c r="G270" s="2">
        <f t="shared" si="89"/>
        <v>0.0006975511124859287</v>
      </c>
    </row>
    <row r="271" spans="1:7" ht="15.75" customHeight="1">
      <c r="A271" s="104"/>
      <c r="B271" s="63" t="s">
        <v>61</v>
      </c>
      <c r="C271" s="15">
        <f t="shared" si="87"/>
        <v>3.9433472999646395</v>
      </c>
      <c r="D271" s="15">
        <v>2.0952944291015356</v>
      </c>
      <c r="E271" s="15">
        <f t="shared" si="77"/>
        <v>17.312314966758922</v>
      </c>
      <c r="F271" s="90">
        <f t="shared" si="88"/>
        <v>1.6988846992478453E-06</v>
      </c>
      <c r="G271" s="2">
        <f t="shared" si="89"/>
        <v>0.0011276904526525903</v>
      </c>
    </row>
    <row r="272" spans="1:7" ht="15.75" customHeight="1">
      <c r="A272" s="104"/>
      <c r="B272" s="63" t="s">
        <v>62</v>
      </c>
      <c r="C272" s="15">
        <f t="shared" si="87"/>
        <v>10.01695181980109</v>
      </c>
      <c r="D272" s="15">
        <v>9.234705570898463</v>
      </c>
      <c r="E272" s="15">
        <f t="shared" si="77"/>
        <v>854.2435173934114</v>
      </c>
      <c r="F272" s="90">
        <f t="shared" si="88"/>
        <v>1.9020085149355182E-05</v>
      </c>
      <c r="G272" s="2">
        <f t="shared" si="89"/>
        <v>0.012625205489850645</v>
      </c>
    </row>
    <row r="273" spans="1:7" ht="15.75" customHeight="1">
      <c r="A273" s="104"/>
      <c r="B273" s="63" t="s">
        <v>63</v>
      </c>
      <c r="C273" s="15">
        <f t="shared" si="87"/>
        <v>123.22794656174398</v>
      </c>
      <c r="D273" s="15">
        <v>1.9047055708984644</v>
      </c>
      <c r="E273" s="15">
        <f t="shared" si="77"/>
        <v>447.05907543909944</v>
      </c>
      <c r="F273" s="90">
        <f t="shared" si="88"/>
        <v>4.826039610638061E-05</v>
      </c>
      <c r="G273" s="2">
        <f t="shared" si="89"/>
        <v>0.03203442114376125</v>
      </c>
    </row>
    <row r="274" spans="1:7" ht="15.75" customHeight="1">
      <c r="A274" s="104"/>
      <c r="B274" s="63" t="s">
        <v>64</v>
      </c>
      <c r="C274" s="15">
        <f t="shared" si="87"/>
        <v>311.8423711420288</v>
      </c>
      <c r="D274" s="15">
        <v>4.134705570898461</v>
      </c>
      <c r="E274" s="15">
        <f t="shared" si="77"/>
        <v>5331.191739423132</v>
      </c>
      <c r="F274" s="90">
        <f t="shared" si="88"/>
        <v>0.00026511453075428796</v>
      </c>
      <c r="G274" s="2">
        <f t="shared" si="89"/>
        <v>0.1759784671222509</v>
      </c>
    </row>
    <row r="275" spans="1:7" ht="15.75" customHeight="1">
      <c r="A275" s="104"/>
      <c r="B275" s="63" t="s">
        <v>65</v>
      </c>
      <c r="C275" s="15">
        <f t="shared" si="87"/>
        <v>27.865738671269035</v>
      </c>
      <c r="D275" s="15">
        <v>26.56770557089846</v>
      </c>
      <c r="E275" s="15">
        <f t="shared" si="77"/>
        <v>19668.836004178072</v>
      </c>
      <c r="F275" s="90">
        <f t="shared" si="88"/>
        <v>0.0001522223520564483</v>
      </c>
      <c r="G275" s="2">
        <f t="shared" si="89"/>
        <v>0.10104257997636791</v>
      </c>
    </row>
    <row r="276" spans="1:7" ht="15.75" customHeight="1">
      <c r="A276" s="104"/>
      <c r="B276" s="63" t="s">
        <v>66</v>
      </c>
      <c r="C276" s="15">
        <f t="shared" si="87"/>
        <v>341.3056590999389</v>
      </c>
      <c r="D276" s="15">
        <v>29.234705570898463</v>
      </c>
      <c r="E276" s="15">
        <f t="shared" si="77"/>
        <v>291703.02840226574</v>
      </c>
      <c r="F276" s="90">
        <f t="shared" si="88"/>
        <v>0.002051615786361829</v>
      </c>
      <c r="G276" s="2">
        <f t="shared" si="89"/>
        <v>1.3618272834029737</v>
      </c>
    </row>
    <row r="277" spans="1:7" ht="15.75" customHeight="1">
      <c r="A277" s="104"/>
      <c r="B277" s="63" t="s">
        <v>81</v>
      </c>
      <c r="C277" s="15">
        <f>H86</f>
        <v>52.87673251213669</v>
      </c>
      <c r="D277" s="15">
        <v>86.4801865425905</v>
      </c>
      <c r="E277" s="15">
        <f t="shared" si="77"/>
        <v>395455.7055333655</v>
      </c>
      <c r="F277" s="90">
        <f t="shared" si="88"/>
        <v>0.0009402320404098933</v>
      </c>
      <c r="G277" s="2">
        <f t="shared" si="89"/>
        <v>0.6241098620275575</v>
      </c>
    </row>
    <row r="278" spans="1:7" ht="15.75" customHeight="1">
      <c r="A278" s="104"/>
      <c r="B278" s="63" t="s">
        <v>82</v>
      </c>
      <c r="C278" s="15">
        <f aca="true" t="shared" si="90" ref="C278:C285">H87</f>
        <v>46.78037247777738</v>
      </c>
      <c r="D278" s="15">
        <v>70.8131865425905</v>
      </c>
      <c r="E278" s="15">
        <f t="shared" si="77"/>
        <v>234580.52341797602</v>
      </c>
      <c r="F278" s="90">
        <f t="shared" si="88"/>
        <v>0.0006811325451391159</v>
      </c>
      <c r="G278" s="2">
        <f t="shared" si="89"/>
        <v>0.4521240720364412</v>
      </c>
    </row>
    <row r="279" spans="1:7" ht="15.75" customHeight="1">
      <c r="A279" s="104"/>
      <c r="B279" s="63" t="s">
        <v>83</v>
      </c>
      <c r="C279" s="15">
        <f t="shared" si="90"/>
        <v>152.93820871021896</v>
      </c>
      <c r="D279" s="15">
        <v>60.3131865425905</v>
      </c>
      <c r="E279" s="15">
        <f t="shared" si="77"/>
        <v>556340.3350828524</v>
      </c>
      <c r="F279" s="90">
        <f t="shared" si="88"/>
        <v>0.001896627712843371</v>
      </c>
      <c r="G279" s="2">
        <f t="shared" si="89"/>
        <v>1.2589488650740763</v>
      </c>
    </row>
    <row r="280" spans="1:7" ht="15.75" customHeight="1">
      <c r="A280" s="104"/>
      <c r="B280" s="63" t="s">
        <v>84</v>
      </c>
      <c r="C280" s="15">
        <f t="shared" si="90"/>
        <v>152.93820871021896</v>
      </c>
      <c r="D280" s="15">
        <v>47.3131865425905</v>
      </c>
      <c r="E280" s="15">
        <f t="shared" si="77"/>
        <v>342357.93385772343</v>
      </c>
      <c r="F280" s="90">
        <f t="shared" si="88"/>
        <v>0.00148782556392105</v>
      </c>
      <c r="G280" s="2">
        <f t="shared" si="89"/>
        <v>0.987593027583948</v>
      </c>
    </row>
    <row r="281" spans="1:7" ht="15.75" customHeight="1">
      <c r="A281" s="104"/>
      <c r="B281" s="63" t="s">
        <v>85</v>
      </c>
      <c r="C281" s="15">
        <f t="shared" si="90"/>
        <v>45.05527270593305</v>
      </c>
      <c r="D281" s="15">
        <v>51.4831865425905</v>
      </c>
      <c r="E281" s="15">
        <f t="shared" si="77"/>
        <v>119419.83367549426</v>
      </c>
      <c r="F281" s="90">
        <f t="shared" si="88"/>
        <v>0.0004769412228514291</v>
      </c>
      <c r="G281" s="2">
        <f t="shared" si="89"/>
        <v>0.31658538317763957</v>
      </c>
    </row>
    <row r="282" spans="1:7" ht="15.75" customHeight="1">
      <c r="A282" s="104"/>
      <c r="B282" s="63" t="s">
        <v>86</v>
      </c>
      <c r="C282" s="15">
        <f t="shared" si="90"/>
        <v>379.2638283772888</v>
      </c>
      <c r="D282" s="15">
        <v>59.5198134574095</v>
      </c>
      <c r="E282" s="15">
        <f aca="true" t="shared" si="91" ref="E282:E325">C282*(D282^2)</f>
        <v>1343583.1460990228</v>
      </c>
      <c r="F282" s="90">
        <f t="shared" si="88"/>
        <v>0.00464148343198644</v>
      </c>
      <c r="G282" s="2">
        <f t="shared" si="89"/>
        <v>3.0809368962553068</v>
      </c>
    </row>
    <row r="283" spans="1:7" ht="15.75" customHeight="1">
      <c r="A283" s="104"/>
      <c r="B283" s="63" t="s">
        <v>87</v>
      </c>
      <c r="C283" s="15">
        <f t="shared" si="90"/>
        <v>60.43157917681768</v>
      </c>
      <c r="D283" s="15">
        <v>73.5198134574095</v>
      </c>
      <c r="E283" s="15">
        <f t="shared" si="91"/>
        <v>326642.534034246</v>
      </c>
      <c r="F283" s="90">
        <f t="shared" si="88"/>
        <v>0.0009135286205691139</v>
      </c>
      <c r="G283" s="2">
        <f t="shared" si="89"/>
        <v>0.6063845910771788</v>
      </c>
    </row>
    <row r="284" spans="1:7" ht="15.75" customHeight="1">
      <c r="A284" s="104"/>
      <c r="B284" s="63" t="s">
        <v>88</v>
      </c>
      <c r="C284" s="15">
        <f t="shared" si="90"/>
        <v>1.4865152009947178</v>
      </c>
      <c r="D284" s="15">
        <v>82.5198134574095</v>
      </c>
      <c r="E284" s="15">
        <f t="shared" si="91"/>
        <v>10122.454416264045</v>
      </c>
      <c r="F284" s="90">
        <f t="shared" si="88"/>
        <v>2.522210972659224E-05</v>
      </c>
      <c r="G284" s="2">
        <f t="shared" si="89"/>
        <v>0.01674200276630114</v>
      </c>
    </row>
    <row r="285" spans="1:7" ht="15.75" customHeight="1" thickBot="1">
      <c r="A285" s="109"/>
      <c r="B285" s="101" t="s">
        <v>89</v>
      </c>
      <c r="C285" s="18">
        <f t="shared" si="90"/>
        <v>98.98084600672217</v>
      </c>
      <c r="D285" s="18">
        <v>89.84981345740951</v>
      </c>
      <c r="E285" s="18">
        <f t="shared" si="91"/>
        <v>799071.2788781745</v>
      </c>
      <c r="F285" s="111">
        <f t="shared" si="88"/>
        <v>0.0018286145026349886</v>
      </c>
      <c r="G285" s="112">
        <f t="shared" si="89"/>
        <v>1.2138028655602757</v>
      </c>
    </row>
    <row r="286" spans="1:7" ht="15.75" customHeight="1" thickBot="1">
      <c r="A286" s="86"/>
      <c r="B286" s="81"/>
      <c r="C286" s="87"/>
      <c r="D286" s="91" t="s">
        <v>110</v>
      </c>
      <c r="E286" s="92">
        <f>SUM(E267:E285)</f>
        <v>4863469.329782399</v>
      </c>
      <c r="F286" s="88"/>
      <c r="G286" s="89"/>
    </row>
    <row r="287" spans="1:7" ht="15.75" customHeight="1">
      <c r="A287" s="108" t="s">
        <v>7</v>
      </c>
      <c r="B287" s="64" t="s">
        <v>57</v>
      </c>
      <c r="C287" s="26">
        <f>I57</f>
        <v>6.729999299011521</v>
      </c>
      <c r="D287" s="26">
        <v>20.765294429101537</v>
      </c>
      <c r="E287" s="26">
        <f t="shared" si="91"/>
        <v>2901.9585545901164</v>
      </c>
      <c r="F287" s="82">
        <f>(C287*D287)/$E$306</f>
        <v>4.134787903911381E-05</v>
      </c>
      <c r="G287" s="110">
        <f>$G$141*F287</f>
        <v>0.01977606388791991</v>
      </c>
    </row>
    <row r="288" spans="1:7" ht="15.75" customHeight="1">
      <c r="A288" s="104"/>
      <c r="B288" s="63" t="s">
        <v>58</v>
      </c>
      <c r="C288" s="15">
        <f aca="true" t="shared" si="92" ref="C288:C296">I58</f>
        <v>176.27008384591534</v>
      </c>
      <c r="D288" s="15">
        <v>24.93229442910154</v>
      </c>
      <c r="E288" s="15">
        <f t="shared" si="91"/>
        <v>109572.88710062025</v>
      </c>
      <c r="F288" s="90">
        <f aca="true" t="shared" si="93" ref="F288:F305">(C288*D288)/$E$306</f>
        <v>0.001300292276093698</v>
      </c>
      <c r="G288" s="2">
        <f aca="true" t="shared" si="94" ref="G288:G305">$G$141*F288</f>
        <v>0.6219100888021969</v>
      </c>
    </row>
    <row r="289" spans="1:7" ht="15.75" customHeight="1">
      <c r="A289" s="104"/>
      <c r="B289" s="63" t="s">
        <v>59</v>
      </c>
      <c r="C289" s="15">
        <f t="shared" si="92"/>
        <v>256.5082001032509</v>
      </c>
      <c r="D289" s="15">
        <v>26.265294429101537</v>
      </c>
      <c r="E289" s="15">
        <f t="shared" si="91"/>
        <v>176956.20682615522</v>
      </c>
      <c r="F289" s="90">
        <f t="shared" si="93"/>
        <v>0.001993350418273349</v>
      </c>
      <c r="G289" s="2">
        <f t="shared" si="94"/>
        <v>0.9533892944180992</v>
      </c>
    </row>
    <row r="290" spans="1:7" ht="15.75" customHeight="1">
      <c r="A290" s="104"/>
      <c r="B290" s="63" t="s">
        <v>60</v>
      </c>
      <c r="C290" s="15">
        <f t="shared" si="92"/>
        <v>3.8855683465370627</v>
      </c>
      <c r="D290" s="15">
        <v>0.9047055708984644</v>
      </c>
      <c r="E290" s="15">
        <f t="shared" si="91"/>
        <v>3.180307267697614</v>
      </c>
      <c r="F290" s="90">
        <f t="shared" si="93"/>
        <v>1.0400684966086263E-06</v>
      </c>
      <c r="G290" s="2">
        <f t="shared" si="94"/>
        <v>0.0004974489989507776</v>
      </c>
    </row>
    <row r="291" spans="1:7" ht="15.75" customHeight="1">
      <c r="A291" s="104"/>
      <c r="B291" s="63" t="s">
        <v>61</v>
      </c>
      <c r="C291" s="15">
        <f t="shared" si="92"/>
        <v>2.711969700522588</v>
      </c>
      <c r="D291" s="15">
        <v>2.0952944291015356</v>
      </c>
      <c r="E291" s="15">
        <f t="shared" si="91"/>
        <v>11.906248692874431</v>
      </c>
      <c r="F291" s="90">
        <f t="shared" si="93"/>
        <v>1.6812411691006333E-06</v>
      </c>
      <c r="G291" s="2">
        <f t="shared" si="94"/>
        <v>0.000804112170776242</v>
      </c>
    </row>
    <row r="292" spans="1:7" ht="15.75" customHeight="1">
      <c r="A292" s="104"/>
      <c r="B292" s="63" t="s">
        <v>62</v>
      </c>
      <c r="C292" s="15">
        <f t="shared" si="92"/>
        <v>6.89556302869477</v>
      </c>
      <c r="D292" s="15">
        <v>9.234705570898463</v>
      </c>
      <c r="E292" s="15">
        <f t="shared" si="91"/>
        <v>588.0521462024118</v>
      </c>
      <c r="F292" s="90">
        <f t="shared" si="93"/>
        <v>1.8840521107457792E-05</v>
      </c>
      <c r="G292" s="2">
        <f t="shared" si="94"/>
        <v>0.009011135704211793</v>
      </c>
    </row>
    <row r="293" spans="1:7" ht="15.75" customHeight="1">
      <c r="A293" s="104"/>
      <c r="B293" s="63" t="s">
        <v>63</v>
      </c>
      <c r="C293" s="15">
        <f t="shared" si="92"/>
        <v>85.58137364620133</v>
      </c>
      <c r="D293" s="15">
        <v>1.9047055708984644</v>
      </c>
      <c r="E293" s="15">
        <f t="shared" si="91"/>
        <v>310.48094888044363</v>
      </c>
      <c r="F293" s="90">
        <f t="shared" si="93"/>
        <v>4.822888590735955E-05</v>
      </c>
      <c r="G293" s="2">
        <f t="shared" si="94"/>
        <v>0.023067145186453183</v>
      </c>
    </row>
    <row r="294" spans="1:7" ht="15.75" customHeight="1">
      <c r="A294" s="104"/>
      <c r="B294" s="63" t="s">
        <v>64</v>
      </c>
      <c r="C294" s="15">
        <f t="shared" si="92"/>
        <v>215.4698895046094</v>
      </c>
      <c r="D294" s="15">
        <v>4.134705570898461</v>
      </c>
      <c r="E294" s="15">
        <f t="shared" si="91"/>
        <v>3683.628016342293</v>
      </c>
      <c r="F294" s="90">
        <f t="shared" si="93"/>
        <v>0.00026359144019395293</v>
      </c>
      <c r="G294" s="2">
        <f t="shared" si="94"/>
        <v>0.1260717909291861</v>
      </c>
    </row>
    <row r="295" spans="1:7" ht="15.75" customHeight="1">
      <c r="A295" s="104"/>
      <c r="B295" s="63" t="s">
        <v>65</v>
      </c>
      <c r="C295" s="15">
        <f t="shared" si="92"/>
        <v>19.171639082863035</v>
      </c>
      <c r="D295" s="15">
        <v>26.56770557089846</v>
      </c>
      <c r="E295" s="15">
        <f t="shared" si="91"/>
        <v>13532.16684834973</v>
      </c>
      <c r="F295" s="90">
        <f t="shared" si="93"/>
        <v>0.0001507000578488111</v>
      </c>
      <c r="G295" s="2">
        <f t="shared" si="94"/>
        <v>0.07207755370262371</v>
      </c>
    </row>
    <row r="296" spans="1:7" ht="15.75" customHeight="1">
      <c r="A296" s="104"/>
      <c r="B296" s="63" t="s">
        <v>66</v>
      </c>
      <c r="C296" s="15">
        <f t="shared" si="92"/>
        <v>235.59950134933433</v>
      </c>
      <c r="D296" s="15">
        <v>29.234705570898463</v>
      </c>
      <c r="E296" s="15">
        <f t="shared" si="91"/>
        <v>201359.35693214185</v>
      </c>
      <c r="F296" s="90">
        <f t="shared" si="93"/>
        <v>0.0020378547031598034</v>
      </c>
      <c r="G296" s="2">
        <f t="shared" si="94"/>
        <v>0.9746750193852285</v>
      </c>
    </row>
    <row r="297" spans="1:7" ht="15.75" customHeight="1">
      <c r="A297" s="104"/>
      <c r="B297" s="63" t="s">
        <v>81</v>
      </c>
      <c r="C297" s="15">
        <f>I86</f>
        <v>36.51624269903804</v>
      </c>
      <c r="D297" s="15">
        <v>86.4801865425905</v>
      </c>
      <c r="E297" s="15">
        <f t="shared" si="91"/>
        <v>273098.50351780304</v>
      </c>
      <c r="F297" s="90">
        <f t="shared" si="93"/>
        <v>0.0009343354511246098</v>
      </c>
      <c r="G297" s="2">
        <f t="shared" si="94"/>
        <v>0.44687848575520966</v>
      </c>
    </row>
    <row r="298" spans="1:7" ht="15.75" customHeight="1">
      <c r="A298" s="104"/>
      <c r="B298" s="63" t="s">
        <v>82</v>
      </c>
      <c r="C298" s="15">
        <f aca="true" t="shared" si="95" ref="C298:C305">I87</f>
        <v>32.32184092136695</v>
      </c>
      <c r="D298" s="15">
        <v>70.8131865425905</v>
      </c>
      <c r="E298" s="15">
        <f t="shared" si="91"/>
        <v>162078.11010415995</v>
      </c>
      <c r="F298" s="90">
        <f t="shared" si="93"/>
        <v>0.0006771897111170418</v>
      </c>
      <c r="G298" s="2">
        <f t="shared" si="94"/>
        <v>0.3238895755360049</v>
      </c>
    </row>
    <row r="299" spans="1:7" ht="15.75" customHeight="1">
      <c r="A299" s="104"/>
      <c r="B299" s="63" t="s">
        <v>83</v>
      </c>
      <c r="C299" s="15">
        <f t="shared" si="95"/>
        <v>106.39205947029285</v>
      </c>
      <c r="D299" s="15">
        <v>60.3131865425905</v>
      </c>
      <c r="E299" s="15">
        <f t="shared" si="91"/>
        <v>387020.31699618394</v>
      </c>
      <c r="F299" s="90">
        <f t="shared" si="93"/>
        <v>0.0018985481450872895</v>
      </c>
      <c r="G299" s="2">
        <f t="shared" si="94"/>
        <v>0.9080468039490226</v>
      </c>
    </row>
    <row r="300" spans="1:7" ht="15.75" customHeight="1">
      <c r="A300" s="104"/>
      <c r="B300" s="63" t="s">
        <v>84</v>
      </c>
      <c r="C300" s="15">
        <f t="shared" si="95"/>
        <v>106.39205947029285</v>
      </c>
      <c r="D300" s="15">
        <v>47.3131865425905</v>
      </c>
      <c r="E300" s="15">
        <f t="shared" si="91"/>
        <v>238162.62768012742</v>
      </c>
      <c r="F300" s="90">
        <f t="shared" si="93"/>
        <v>0.0014893320631496182</v>
      </c>
      <c r="G300" s="2">
        <f t="shared" si="94"/>
        <v>0.712324953918741</v>
      </c>
    </row>
    <row r="301" spans="1:7" ht="15.75" customHeight="1">
      <c r="A301" s="104"/>
      <c r="B301" s="63" t="s">
        <v>85</v>
      </c>
      <c r="C301" s="15">
        <f t="shared" si="95"/>
        <v>31.12552491066981</v>
      </c>
      <c r="D301" s="15">
        <v>51.4831865425905</v>
      </c>
      <c r="E301" s="15">
        <f t="shared" si="91"/>
        <v>82498.7794914661</v>
      </c>
      <c r="F301" s="90">
        <f t="shared" si="93"/>
        <v>0.00047411339848336275</v>
      </c>
      <c r="G301" s="2">
        <f t="shared" si="94"/>
        <v>0.22676125296913818</v>
      </c>
    </row>
    <row r="302" spans="1:7" ht="15.75" customHeight="1">
      <c r="A302" s="104"/>
      <c r="B302" s="63" t="s">
        <v>86</v>
      </c>
      <c r="C302" s="15">
        <f t="shared" si="95"/>
        <v>265.7207243298692</v>
      </c>
      <c r="D302" s="15">
        <v>59.5198134574095</v>
      </c>
      <c r="E302" s="15">
        <f t="shared" si="91"/>
        <v>941344.4153278918</v>
      </c>
      <c r="F302" s="90">
        <f t="shared" si="93"/>
        <v>0.00467936706289188</v>
      </c>
      <c r="G302" s="2">
        <f t="shared" si="94"/>
        <v>2.238070347048237</v>
      </c>
    </row>
    <row r="303" spans="1:7" ht="15.75" customHeight="1">
      <c r="A303" s="104"/>
      <c r="B303" s="63" t="s">
        <v>87</v>
      </c>
      <c r="C303" s="15">
        <f t="shared" si="95"/>
        <v>41.74718690539224</v>
      </c>
      <c r="D303" s="15">
        <v>73.5198134574095</v>
      </c>
      <c r="E303" s="15">
        <f t="shared" si="91"/>
        <v>225650.3487966059</v>
      </c>
      <c r="F303" s="90">
        <f t="shared" si="93"/>
        <v>0.0009080959473786761</v>
      </c>
      <c r="G303" s="2">
        <f t="shared" si="94"/>
        <v>0.4343285287918544</v>
      </c>
    </row>
    <row r="304" spans="1:7" ht="15.75" customHeight="1">
      <c r="A304" s="104"/>
      <c r="B304" s="63" t="s">
        <v>88</v>
      </c>
      <c r="C304" s="15">
        <f t="shared" si="95"/>
        <v>1.0216577708233472</v>
      </c>
      <c r="D304" s="15">
        <v>82.5198134574095</v>
      </c>
      <c r="E304" s="15">
        <f t="shared" si="91"/>
        <v>6956.998628242092</v>
      </c>
      <c r="F304" s="90">
        <f t="shared" si="93"/>
        <v>2.494386830819829E-05</v>
      </c>
      <c r="G304" s="2">
        <f t="shared" si="94"/>
        <v>0.011930274169762169</v>
      </c>
    </row>
    <row r="305" spans="1:7" ht="15.75" customHeight="1" thickBot="1">
      <c r="A305" s="109"/>
      <c r="B305" s="101" t="s">
        <v>89</v>
      </c>
      <c r="C305" s="18">
        <f t="shared" si="95"/>
        <v>68.64113581378176</v>
      </c>
      <c r="D305" s="18">
        <v>89.84981345740951</v>
      </c>
      <c r="E305" s="18">
        <f t="shared" si="91"/>
        <v>554139.1328848011</v>
      </c>
      <c r="F305" s="111">
        <f t="shared" si="93"/>
        <v>0.001824743250023025</v>
      </c>
      <c r="G305" s="112">
        <f t="shared" si="94"/>
        <v>0.8727470412054146</v>
      </c>
    </row>
    <row r="306" spans="1:7" ht="15.75" customHeight="1" thickBot="1">
      <c r="A306" s="86"/>
      <c r="B306" s="81"/>
      <c r="C306" s="87"/>
      <c r="D306" s="91" t="s">
        <v>110</v>
      </c>
      <c r="E306" s="92">
        <f>SUM(E287:E305)</f>
        <v>3379869.0573565243</v>
      </c>
      <c r="F306" s="88"/>
      <c r="G306" s="89"/>
    </row>
    <row r="307" spans="1:7" ht="15.75" customHeight="1">
      <c r="A307" s="108" t="s">
        <v>6</v>
      </c>
      <c r="B307" s="64" t="s">
        <v>57</v>
      </c>
      <c r="C307" s="26">
        <f>J57</f>
        <v>4.824363169791829</v>
      </c>
      <c r="D307" s="26">
        <v>20.765294429101537</v>
      </c>
      <c r="E307" s="26">
        <f t="shared" si="91"/>
        <v>2080.2531098455206</v>
      </c>
      <c r="F307" s="82">
        <f>(C307*D307)/$E$326</f>
        <v>4.104063278357386E-05</v>
      </c>
      <c r="G307" s="110">
        <f>$G$142*F307</f>
        <v>0.01231901758342361</v>
      </c>
    </row>
    <row r="308" spans="1:7" ht="15.75" customHeight="1">
      <c r="A308" s="104"/>
      <c r="B308" s="63" t="s">
        <v>58</v>
      </c>
      <c r="C308" s="20">
        <f aca="true" t="shared" si="96" ref="C308:C316">J58</f>
        <v>126.69777170374778</v>
      </c>
      <c r="D308" s="15">
        <v>24.93229442910154</v>
      </c>
      <c r="E308" s="15">
        <f t="shared" si="91"/>
        <v>78757.7808548062</v>
      </c>
      <c r="F308" s="90">
        <f aca="true" t="shared" si="97" ref="F308:F325">(C308*D308)/$E$326</f>
        <v>0.0012940980577361477</v>
      </c>
      <c r="G308" s="2">
        <f aca="true" t="shared" si="98" ref="G308:G325">$G$142*F308</f>
        <v>0.38844471068454367</v>
      </c>
    </row>
    <row r="309" spans="1:7" ht="15.75" customHeight="1">
      <c r="A309" s="104"/>
      <c r="B309" s="63" t="s">
        <v>59</v>
      </c>
      <c r="C309" s="20">
        <f t="shared" si="96"/>
        <v>185.09473539166572</v>
      </c>
      <c r="D309" s="15">
        <v>26.265294429101537</v>
      </c>
      <c r="E309" s="15">
        <f t="shared" si="91"/>
        <v>127690.50761424357</v>
      </c>
      <c r="F309" s="90">
        <f t="shared" si="97"/>
        <v>0.001991646702647925</v>
      </c>
      <c r="G309" s="2">
        <f t="shared" si="98"/>
        <v>0.5978253522374394</v>
      </c>
    </row>
    <row r="310" spans="1:7" ht="15.75" customHeight="1">
      <c r="A310" s="104"/>
      <c r="B310" s="63" t="s">
        <v>60</v>
      </c>
      <c r="C310" s="20">
        <f t="shared" si="96"/>
        <v>2.7856048885583906</v>
      </c>
      <c r="D310" s="15">
        <v>0.9047055708984644</v>
      </c>
      <c r="E310" s="15">
        <f t="shared" si="91"/>
        <v>2.279995790039759</v>
      </c>
      <c r="F310" s="90">
        <f t="shared" si="97"/>
        <v>1.0324350554101309E-06</v>
      </c>
      <c r="G310" s="2">
        <f t="shared" si="98"/>
        <v>0.0003099022782716652</v>
      </c>
    </row>
    <row r="311" spans="1:7" ht="15.75" customHeight="1">
      <c r="A311" s="104"/>
      <c r="B311" s="63" t="s">
        <v>61</v>
      </c>
      <c r="C311" s="20">
        <f t="shared" si="96"/>
        <v>1.944095623972333</v>
      </c>
      <c r="D311" s="15">
        <v>2.0952944291015356</v>
      </c>
      <c r="E311" s="15">
        <f t="shared" si="91"/>
        <v>8.53508281352965</v>
      </c>
      <c r="F311" s="90">
        <f t="shared" si="97"/>
        <v>1.6687782959216008E-06</v>
      </c>
      <c r="G311" s="2">
        <f t="shared" si="98"/>
        <v>0.0005009111160323514</v>
      </c>
    </row>
    <row r="312" spans="1:7" ht="15.75" customHeight="1">
      <c r="A312" s="104"/>
      <c r="B312" s="63" t="s">
        <v>62</v>
      </c>
      <c r="C312" s="20">
        <f t="shared" si="96"/>
        <v>4.946452489123206</v>
      </c>
      <c r="D312" s="15">
        <v>9.234705570898463</v>
      </c>
      <c r="E312" s="15">
        <f t="shared" si="91"/>
        <v>421.83241458496997</v>
      </c>
      <c r="F312" s="90">
        <f t="shared" si="97"/>
        <v>1.8713406738511563E-05</v>
      </c>
      <c r="G312" s="2">
        <f t="shared" si="98"/>
        <v>0.005617135288171036</v>
      </c>
    </row>
    <row r="313" spans="1:7" ht="15.75" customHeight="1">
      <c r="A313" s="104"/>
      <c r="B313" s="63" t="s">
        <v>63</v>
      </c>
      <c r="C313" s="20">
        <f t="shared" si="96"/>
        <v>61.77645507609132</v>
      </c>
      <c r="D313" s="15">
        <v>1.9047055708984644</v>
      </c>
      <c r="E313" s="15">
        <f t="shared" si="91"/>
        <v>224.119005962535</v>
      </c>
      <c r="F313" s="90">
        <f t="shared" si="97"/>
        <v>4.820441283873214E-05</v>
      </c>
      <c r="G313" s="2">
        <f t="shared" si="98"/>
        <v>0.014469343406338207</v>
      </c>
    </row>
    <row r="314" spans="1:7" ht="15.75" customHeight="1">
      <c r="A314" s="104"/>
      <c r="B314" s="63" t="s">
        <v>64</v>
      </c>
      <c r="C314" s="20">
        <f t="shared" si="96"/>
        <v>154.97210867479907</v>
      </c>
      <c r="D314" s="15">
        <v>4.134705570898461</v>
      </c>
      <c r="E314" s="15">
        <f t="shared" si="91"/>
        <v>2649.370650250045</v>
      </c>
      <c r="F314" s="90">
        <f t="shared" si="97"/>
        <v>0.0002625028925775476</v>
      </c>
      <c r="G314" s="2">
        <f t="shared" si="98"/>
        <v>0.07879453921715988</v>
      </c>
    </row>
    <row r="315" spans="1:7" ht="15.75" customHeight="1">
      <c r="A315" s="104"/>
      <c r="B315" s="63" t="s">
        <v>65</v>
      </c>
      <c r="C315" s="20">
        <f t="shared" si="96"/>
        <v>13.747088056747462</v>
      </c>
      <c r="D315" s="15">
        <v>26.56770557089846</v>
      </c>
      <c r="E315" s="15">
        <f t="shared" si="91"/>
        <v>9703.28559070087</v>
      </c>
      <c r="F315" s="90">
        <f t="shared" si="97"/>
        <v>0.00014962381570017823</v>
      </c>
      <c r="G315" s="2">
        <f t="shared" si="98"/>
        <v>0.044912036961748815</v>
      </c>
    </row>
    <row r="316" spans="1:7" ht="15.75" customHeight="1">
      <c r="A316" s="104"/>
      <c r="B316" s="63" t="s">
        <v>66</v>
      </c>
      <c r="C316" s="20">
        <f t="shared" si="96"/>
        <v>169.33362376557994</v>
      </c>
      <c r="D316" s="15">
        <v>29.234705570898463</v>
      </c>
      <c r="E316" s="15">
        <f t="shared" si="91"/>
        <v>144724.03121884947</v>
      </c>
      <c r="F316" s="90">
        <f t="shared" si="97"/>
        <v>0.002028046406493251</v>
      </c>
      <c r="G316" s="2">
        <f t="shared" si="98"/>
        <v>0.6087513190485908</v>
      </c>
    </row>
    <row r="317" spans="1:7" ht="15.75" customHeight="1">
      <c r="A317" s="104"/>
      <c r="B317" s="63" t="s">
        <v>81</v>
      </c>
      <c r="C317" s="15">
        <f>J86</f>
        <v>26.253622648816766</v>
      </c>
      <c r="D317" s="15">
        <v>86.4801865425905</v>
      </c>
      <c r="E317" s="15">
        <f t="shared" si="91"/>
        <v>196346.188089659</v>
      </c>
      <c r="F317" s="90">
        <f t="shared" si="97"/>
        <v>0.0009301260721297397</v>
      </c>
      <c r="G317" s="2">
        <f t="shared" si="98"/>
        <v>0.27919256259501574</v>
      </c>
    </row>
    <row r="318" spans="1:7" ht="15.75" customHeight="1">
      <c r="A318" s="104"/>
      <c r="B318" s="63" t="s">
        <v>82</v>
      </c>
      <c r="C318" s="15">
        <f aca="true" t="shared" si="99" ref="C318:C325">J87</f>
        <v>23.246007347336526</v>
      </c>
      <c r="D318" s="15">
        <v>70.8131865425905</v>
      </c>
      <c r="E318" s="15">
        <f t="shared" si="91"/>
        <v>116567.27559206053</v>
      </c>
      <c r="F318" s="90">
        <f t="shared" si="97"/>
        <v>0.0006743703542817805</v>
      </c>
      <c r="G318" s="2">
        <f t="shared" si="98"/>
        <v>0.2024232982943162</v>
      </c>
    </row>
    <row r="319" spans="1:7" ht="15.75" customHeight="1">
      <c r="A319" s="104"/>
      <c r="B319" s="63" t="s">
        <v>83</v>
      </c>
      <c r="C319" s="15">
        <f t="shared" si="99"/>
        <v>76.8900767135482</v>
      </c>
      <c r="D319" s="15">
        <v>60.3131865425905</v>
      </c>
      <c r="E319" s="15">
        <f t="shared" si="91"/>
        <v>279701.5304685164</v>
      </c>
      <c r="F319" s="90">
        <f t="shared" si="97"/>
        <v>0.001899846574608862</v>
      </c>
      <c r="G319" s="2">
        <f t="shared" si="98"/>
        <v>0.5702700414449025</v>
      </c>
    </row>
    <row r="320" spans="1:7" ht="15.75" customHeight="1">
      <c r="A320" s="104"/>
      <c r="B320" s="63" t="s">
        <v>84</v>
      </c>
      <c r="C320" s="15">
        <f t="shared" si="99"/>
        <v>76.8900767135482</v>
      </c>
      <c r="D320" s="15">
        <v>47.3131865425905</v>
      </c>
      <c r="E320" s="15">
        <f t="shared" si="91"/>
        <v>172121.32939054957</v>
      </c>
      <c r="F320" s="90">
        <f t="shared" si="97"/>
        <v>0.001490350627110307</v>
      </c>
      <c r="G320" s="2">
        <f t="shared" si="98"/>
        <v>0.447353131167767</v>
      </c>
    </row>
    <row r="321" spans="1:7" ht="15.75" customHeight="1">
      <c r="A321" s="104"/>
      <c r="B321" s="63" t="s">
        <v>85</v>
      </c>
      <c r="C321" s="15">
        <f t="shared" si="99"/>
        <v>22.383372863546406</v>
      </c>
      <c r="D321" s="15">
        <v>51.4831865425905</v>
      </c>
      <c r="E321" s="15">
        <f t="shared" si="91"/>
        <v>59327.54379065805</v>
      </c>
      <c r="F321" s="90">
        <f t="shared" si="97"/>
        <v>0.0004720922930693499</v>
      </c>
      <c r="G321" s="2">
        <f t="shared" si="98"/>
        <v>0.14170622782521472</v>
      </c>
    </row>
    <row r="322" spans="1:7" ht="15.75" customHeight="1">
      <c r="A322" s="104"/>
      <c r="B322" s="63" t="s">
        <v>86</v>
      </c>
      <c r="C322" s="15">
        <f t="shared" si="99"/>
        <v>193.0253583511361</v>
      </c>
      <c r="D322" s="15">
        <v>59.5198134574095</v>
      </c>
      <c r="E322" s="15">
        <f t="shared" si="91"/>
        <v>683813.2161454523</v>
      </c>
      <c r="F322" s="90">
        <f t="shared" si="97"/>
        <v>0.004706649852292302</v>
      </c>
      <c r="G322" s="2">
        <f t="shared" si="98"/>
        <v>1.4127779801829345</v>
      </c>
    </row>
    <row r="323" spans="1:7" ht="15.75" customHeight="1">
      <c r="A323" s="104"/>
      <c r="B323" s="63" t="s">
        <v>87</v>
      </c>
      <c r="C323" s="15">
        <f t="shared" si="99"/>
        <v>30.02145376270382</v>
      </c>
      <c r="D323" s="15">
        <v>73.5198134574095</v>
      </c>
      <c r="E323" s="15">
        <f t="shared" si="91"/>
        <v>162270.85020812</v>
      </c>
      <c r="F323" s="90">
        <f t="shared" si="97"/>
        <v>0.0009042157695667469</v>
      </c>
      <c r="G323" s="2">
        <f t="shared" si="98"/>
        <v>0.2714151612438093</v>
      </c>
    </row>
    <row r="324" spans="1:7" ht="15.75" customHeight="1">
      <c r="A324" s="104"/>
      <c r="B324" s="63" t="s">
        <v>88</v>
      </c>
      <c r="C324" s="15">
        <f t="shared" si="99"/>
        <v>0.7320471230265071</v>
      </c>
      <c r="D324" s="15">
        <v>82.5198134574095</v>
      </c>
      <c r="E324" s="15">
        <f t="shared" si="91"/>
        <v>4984.88924192265</v>
      </c>
      <c r="F324" s="90">
        <f t="shared" si="97"/>
        <v>2.4747608524367295E-05</v>
      </c>
      <c r="G324" s="2">
        <f t="shared" si="98"/>
        <v>0.007428399707359889</v>
      </c>
    </row>
    <row r="325" spans="1:7" ht="15.75" customHeight="1" thickBot="1">
      <c r="A325" s="109"/>
      <c r="B325" s="101" t="s">
        <v>89</v>
      </c>
      <c r="C325" s="18">
        <f t="shared" si="99"/>
        <v>49.4964325322306</v>
      </c>
      <c r="D325" s="18">
        <v>89.84981345740951</v>
      </c>
      <c r="E325" s="18">
        <f t="shared" si="91"/>
        <v>399584.1542994158</v>
      </c>
      <c r="F325" s="111">
        <f t="shared" si="97"/>
        <v>0.0018219105037156663</v>
      </c>
      <c r="G325" s="112">
        <f t="shared" si="98"/>
        <v>0.5468762542979242</v>
      </c>
    </row>
    <row r="326" spans="1:7" ht="15.75" customHeight="1" thickBot="1">
      <c r="A326" s="93"/>
      <c r="B326" s="88"/>
      <c r="C326" s="88"/>
      <c r="D326" s="91" t="s">
        <v>110</v>
      </c>
      <c r="E326" s="92">
        <f>SUM(E307:E325)</f>
        <v>2440978.972764201</v>
      </c>
      <c r="F326" s="88"/>
      <c r="G326" s="89"/>
    </row>
  </sheetData>
  <mergeCells count="11">
    <mergeCell ref="F125:G125"/>
    <mergeCell ref="A207:A225"/>
    <mergeCell ref="A227:A245"/>
    <mergeCell ref="A247:A265"/>
    <mergeCell ref="A147:A165"/>
    <mergeCell ref="A167:A185"/>
    <mergeCell ref="A187:A205"/>
    <mergeCell ref="A287:A305"/>
    <mergeCell ref="A307:A325"/>
    <mergeCell ref="F133:G133"/>
    <mergeCell ref="A267:A28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Hazy</dc:creator>
  <cp:keywords/>
  <dc:description/>
  <cp:lastModifiedBy>nlh146</cp:lastModifiedBy>
  <cp:lastPrinted>2005-11-21T04:07:15Z</cp:lastPrinted>
  <dcterms:created xsi:type="dcterms:W3CDTF">2005-11-17T00:12:30Z</dcterms:created>
  <dcterms:modified xsi:type="dcterms:W3CDTF">2005-11-21T04:07:18Z</dcterms:modified>
  <cp:category/>
  <cp:version/>
  <cp:contentType/>
  <cp:contentStatus/>
</cp:coreProperties>
</file>